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SG Clean Energy\CE Projects\META Grant 2016\Medfield\"/>
    </mc:Choice>
  </mc:AlternateContent>
  <bookViews>
    <workbookView xWindow="0" yWindow="0" windowWidth="13245" windowHeight="11580"/>
  </bookViews>
  <sheets>
    <sheet name="TABLE 4" sheetId="10" r:id="rId1"/>
  </sheets>
  <calcPr calcId="152511"/>
</workbook>
</file>

<file path=xl/calcChain.xml><?xml version="1.0" encoding="utf-8"?>
<calcChain xmlns="http://schemas.openxmlformats.org/spreadsheetml/2006/main">
  <c r="M57" i="10" l="1"/>
  <c r="O36" i="10" l="1"/>
  <c r="P7" i="10" l="1"/>
  <c r="T7" i="10" s="1"/>
  <c r="S7" i="10"/>
  <c r="P24" i="10"/>
  <c r="T24" i="10" s="1"/>
  <c r="S24" i="10"/>
  <c r="S9" i="10"/>
  <c r="S12" i="10"/>
  <c r="S14" i="10"/>
  <c r="S13" i="10"/>
  <c r="S11" i="10"/>
  <c r="S10" i="10"/>
  <c r="S17" i="10"/>
  <c r="S18" i="10"/>
  <c r="S19" i="10"/>
  <c r="S22" i="10"/>
  <c r="S20" i="10"/>
  <c r="S21" i="10"/>
  <c r="S23" i="10"/>
  <c r="S27" i="10"/>
  <c r="S28" i="10"/>
  <c r="S25" i="10"/>
  <c r="S26" i="10"/>
  <c r="S36" i="10"/>
  <c r="S33" i="10"/>
  <c r="S30" i="10"/>
  <c r="S34" i="10"/>
  <c r="S35" i="10"/>
  <c r="S32" i="10"/>
  <c r="S31" i="10"/>
  <c r="S37" i="10"/>
  <c r="S38" i="10"/>
  <c r="S41" i="10"/>
  <c r="S39" i="10"/>
  <c r="S40" i="10"/>
  <c r="S42" i="10"/>
  <c r="S44" i="10"/>
  <c r="S48" i="10"/>
  <c r="S46" i="10"/>
  <c r="S47" i="10"/>
  <c r="S52" i="10"/>
  <c r="S53" i="10"/>
  <c r="S54" i="10"/>
  <c r="S55" i="10"/>
  <c r="P9" i="10"/>
  <c r="T9" i="10" s="1"/>
  <c r="P12" i="10"/>
  <c r="T12" i="10" s="1"/>
  <c r="P14" i="10"/>
  <c r="T14" i="10" s="1"/>
  <c r="P13" i="10"/>
  <c r="T13" i="10" s="1"/>
  <c r="P11" i="10"/>
  <c r="T11" i="10" s="1"/>
  <c r="T10" i="10"/>
  <c r="P16" i="10"/>
  <c r="P17" i="10"/>
  <c r="T17" i="10" s="1"/>
  <c r="P18" i="10"/>
  <c r="T18" i="10" s="1"/>
  <c r="P19" i="10"/>
  <c r="T19" i="10" s="1"/>
  <c r="P22" i="10"/>
  <c r="T22" i="10" s="1"/>
  <c r="P20" i="10"/>
  <c r="T20" i="10" s="1"/>
  <c r="P21" i="10"/>
  <c r="T21" i="10" s="1"/>
  <c r="P23" i="10"/>
  <c r="T23" i="10" s="1"/>
  <c r="P27" i="10"/>
  <c r="T27" i="10" s="1"/>
  <c r="P28" i="10"/>
  <c r="T28" i="10" s="1"/>
  <c r="P25" i="10"/>
  <c r="T25" i="10" s="1"/>
  <c r="T26" i="10"/>
  <c r="P29" i="10"/>
  <c r="P36" i="10"/>
  <c r="T36" i="10" s="1"/>
  <c r="P33" i="10"/>
  <c r="T33" i="10" s="1"/>
  <c r="P30" i="10"/>
  <c r="T30" i="10" s="1"/>
  <c r="P34" i="10"/>
  <c r="T34" i="10" s="1"/>
  <c r="P35" i="10"/>
  <c r="T35" i="10" s="1"/>
  <c r="P32" i="10"/>
  <c r="T32" i="10" s="1"/>
  <c r="P31" i="10"/>
  <c r="T31" i="10" s="1"/>
  <c r="P37" i="10"/>
  <c r="T37" i="10" s="1"/>
  <c r="P38" i="10"/>
  <c r="T38" i="10" s="1"/>
  <c r="P41" i="10"/>
  <c r="T41" i="10" s="1"/>
  <c r="P39" i="10"/>
  <c r="T39" i="10" s="1"/>
  <c r="P40" i="10"/>
  <c r="T40" i="10" s="1"/>
  <c r="P42" i="10"/>
  <c r="T42" i="10" s="1"/>
  <c r="P43" i="10"/>
  <c r="P44" i="10"/>
  <c r="T44" i="10" s="1"/>
  <c r="P48" i="10"/>
  <c r="T48" i="10" s="1"/>
  <c r="P45" i="10"/>
  <c r="P47" i="10"/>
  <c r="T47" i="10" s="1"/>
  <c r="P49" i="10"/>
  <c r="P52" i="10"/>
  <c r="T52" i="10" s="1"/>
  <c r="P53" i="10"/>
  <c r="T53" i="10" s="1"/>
  <c r="P54" i="10"/>
  <c r="T54" i="10" s="1"/>
  <c r="S8" i="10" l="1"/>
  <c r="P55" i="10" l="1"/>
  <c r="T55" i="10" s="1"/>
  <c r="P8" i="10"/>
  <c r="T8" i="10" s="1"/>
  <c r="K57" i="10"/>
  <c r="K58" i="10" s="1"/>
  <c r="J57" i="10"/>
  <c r="J58" i="10" s="1"/>
  <c r="I57" i="10"/>
  <c r="I58" i="10" s="1"/>
  <c r="H57" i="10"/>
  <c r="H58" i="10" s="1"/>
  <c r="G57" i="10"/>
  <c r="G58" i="10" s="1"/>
  <c r="F57" i="10"/>
  <c r="F58" i="10" s="1"/>
  <c r="L43" i="10"/>
  <c r="L49" i="10"/>
  <c r="L51" i="10"/>
  <c r="O46" i="10"/>
  <c r="P46" i="10" s="1"/>
  <c r="T46" i="10" s="1"/>
  <c r="L16" i="10"/>
  <c r="O15" i="10"/>
  <c r="P15" i="10" s="1"/>
  <c r="L15" i="10"/>
  <c r="S15" i="10" s="1"/>
  <c r="L29" i="10"/>
  <c r="L45" i="10"/>
  <c r="T15" i="10" l="1"/>
  <c r="S49" i="10"/>
  <c r="T49" i="10"/>
  <c r="S45" i="10"/>
  <c r="T45" i="10"/>
  <c r="S43" i="10"/>
  <c r="T43" i="10"/>
  <c r="S16" i="10"/>
  <c r="T16" i="10"/>
  <c r="S29" i="10"/>
  <c r="T29" i="10"/>
  <c r="L57" i="10"/>
  <c r="O57" i="10"/>
  <c r="D58" i="10"/>
  <c r="P57" i="10" l="1"/>
</calcChain>
</file>

<file path=xl/sharedStrings.xml><?xml version="1.0" encoding="utf-8"?>
<sst xmlns="http://schemas.openxmlformats.org/spreadsheetml/2006/main" count="386" uniqueCount="126">
  <si>
    <t>Vehicles</t>
  </si>
  <si>
    <t>Criterion 3 Step 4: Complete Table 4 - ECMs</t>
  </si>
  <si>
    <t>Table 4
Energy Conservation Measures Data</t>
  </si>
  <si>
    <t>Status</t>
  </si>
  <si>
    <t>Energy Data</t>
  </si>
  <si>
    <t>Financial Data</t>
  </si>
  <si>
    <t>Reference Data</t>
  </si>
  <si>
    <t>Energy Conservation 
Measure Name</t>
  </si>
  <si>
    <t>ECM Type (select one from drop-down)</t>
  </si>
  <si>
    <t>Status (select one from drop-down)</t>
  </si>
  <si>
    <t>Status Date (Completed with month/year or planned Qtr/year)</t>
  </si>
  <si>
    <t>Projected 
Annual Electricity Savings (kWh)</t>
  </si>
  <si>
    <t>Projected 
Annual Natural Gas Savings (therms)</t>
  </si>
  <si>
    <t>Projected 
Annual Oil Savings (gallons)</t>
  </si>
  <si>
    <t>Projected Annual Propane Savings (gallons)</t>
  </si>
  <si>
    <t>Projected 
Annual Gasoline Savings (gallons)</t>
  </si>
  <si>
    <t>Projected Annual Diesel Savings (gallons)</t>
  </si>
  <si>
    <t>Projected Annual Cost Savings ($)</t>
  </si>
  <si>
    <t>Total Installed Cost ($)</t>
  </si>
  <si>
    <t>Green Community Grant ($)</t>
  </si>
  <si>
    <t>Utility Incentives ($)</t>
  </si>
  <si>
    <t>Funding Source(s) for Net Costs</t>
  </si>
  <si>
    <t>Source for Projected Savings</t>
  </si>
  <si>
    <t>Rise Engineering</t>
  </si>
  <si>
    <t>Medfield High School</t>
  </si>
  <si>
    <t>Exterior LED</t>
  </si>
  <si>
    <t xml:space="preserve">Exterior Lighting </t>
  </si>
  <si>
    <t>Planned</t>
  </si>
  <si>
    <t>N/A</t>
  </si>
  <si>
    <t>First Floor Lighting</t>
  </si>
  <si>
    <t>Interior Lighting</t>
  </si>
  <si>
    <t>2nd Flr &amp; LL Lighting</t>
  </si>
  <si>
    <t>Blake Middle School</t>
  </si>
  <si>
    <t>200 Side Lighting</t>
  </si>
  <si>
    <t>100-300 Side Lighting</t>
  </si>
  <si>
    <t>Memorial Elementary School</t>
  </si>
  <si>
    <t>Wings 1 &amp; 2 Lighting</t>
  </si>
  <si>
    <t>Wing 3 Lighting</t>
  </si>
  <si>
    <t>Wheelock Elementary School</t>
  </si>
  <si>
    <t>2nd Floor  Lighting</t>
  </si>
  <si>
    <t>Dale Street Elementary School</t>
  </si>
  <si>
    <t>EMS</t>
  </si>
  <si>
    <t>Retrocommission</t>
  </si>
  <si>
    <t>Weatherization</t>
  </si>
  <si>
    <t>Roof Insulation</t>
  </si>
  <si>
    <t>Hot Water</t>
  </si>
  <si>
    <t>New DHW Storage</t>
  </si>
  <si>
    <t>Medfield Public Library</t>
  </si>
  <si>
    <t>Attic Air Sealing</t>
  </si>
  <si>
    <t>Attic Insulation</t>
  </si>
  <si>
    <t>HVAC</t>
  </si>
  <si>
    <t>Pipe Insulation</t>
  </si>
  <si>
    <t>Building Control</t>
  </si>
  <si>
    <t>Steam traps</t>
  </si>
  <si>
    <t>Town Hall</t>
  </si>
  <si>
    <t>Active</t>
  </si>
  <si>
    <t>MPL Lighting</t>
  </si>
  <si>
    <t>MPL Exterior Lighting</t>
  </si>
  <si>
    <t>Council on Aging</t>
  </si>
  <si>
    <t>COA parking Lights</t>
  </si>
  <si>
    <t>COA Entrance</t>
  </si>
  <si>
    <t>TH Parking Lights</t>
  </si>
  <si>
    <t>Complete</t>
  </si>
  <si>
    <t>Garage Controls</t>
  </si>
  <si>
    <t>Town Garage</t>
  </si>
  <si>
    <t>Streetlights</t>
  </si>
  <si>
    <t>Fleet Management Strategies</t>
  </si>
  <si>
    <t>To insert additional rows, select this row, right-click, and select "Insert."</t>
  </si>
  <si>
    <t>TOTAL 
Projected Savings</t>
  </si>
  <si>
    <t>TOTAL MMBtu SAVINGS</t>
  </si>
  <si>
    <t>Behavioral Based Measures</t>
  </si>
  <si>
    <t>Town of Medfield</t>
  </si>
  <si>
    <t>In Progress</t>
  </si>
  <si>
    <t>Town Budget</t>
  </si>
  <si>
    <t>Behavioral and Training</t>
  </si>
  <si>
    <t>Category/Building Name</t>
  </si>
  <si>
    <r>
      <rPr>
        <b/>
        <u/>
        <sz val="10"/>
        <rFont val="Arial"/>
        <family val="2"/>
      </rPr>
      <t>Click here to view a sample version of this table</t>
    </r>
  </si>
  <si>
    <t>Fall 2017</t>
  </si>
  <si>
    <t>Fall 2019</t>
  </si>
  <si>
    <t>Net Cost ($) without Green Community funds</t>
  </si>
  <si>
    <t>Summer 2017</t>
  </si>
  <si>
    <t>Summer 2018</t>
  </si>
  <si>
    <t>Fall 2016</t>
  </si>
  <si>
    <t>Summer  2017</t>
  </si>
  <si>
    <t>Summer 2019</t>
  </si>
  <si>
    <t>Fall 2020</t>
  </si>
  <si>
    <t xml:space="preserve"> Summer 2016</t>
  </si>
  <si>
    <t>Green Communities Grant</t>
  </si>
  <si>
    <t>New Boilers (2)</t>
  </si>
  <si>
    <t>System Upgrade and Retrocommissioning</t>
  </si>
  <si>
    <t>Building Controls Installation</t>
  </si>
  <si>
    <t xml:space="preserve">Low-Flow Aerators   </t>
  </si>
  <si>
    <t>Low-Flow Aerators</t>
  </si>
  <si>
    <t>Low-Flow Aerators and Spray Valve</t>
  </si>
  <si>
    <t>Low-Flow Aerators and Showerheads, Spray Valve</t>
  </si>
  <si>
    <t>Anti-Idling Policy</t>
  </si>
  <si>
    <t>TBD</t>
  </si>
  <si>
    <t>Pay-for-Performance</t>
  </si>
  <si>
    <t>Payback Data</t>
  </si>
  <si>
    <t>(Simple Payback before Incentive)</t>
  </si>
  <si>
    <t>(Payback with Incentive)</t>
  </si>
  <si>
    <t>Summer  2020</t>
  </si>
  <si>
    <t>Winter 2017</t>
  </si>
  <si>
    <t>Summer 2020</t>
  </si>
  <si>
    <t>Winter 2016</t>
  </si>
  <si>
    <t>YR 1: $148,000 (Following Years up to  $250,000 each yr)</t>
  </si>
  <si>
    <t>Rise Engineering (Appendix A1)</t>
  </si>
  <si>
    <t>Rise Engineering (Appendix A2)</t>
  </si>
  <si>
    <t>MAPC (Appendix D1)</t>
  </si>
  <si>
    <t>Rise Engineering (Appendix A4)</t>
  </si>
  <si>
    <t>AECOM (Appendix B1)</t>
  </si>
  <si>
    <t>Rise Engineering (Appendix A3)</t>
  </si>
  <si>
    <t>Rise Engineering (Appendix A5)</t>
  </si>
  <si>
    <t>MAPC (Appendix D2)</t>
  </si>
  <si>
    <t>Town of Medfield (Appendix C1)</t>
  </si>
  <si>
    <t>Rise Engineering (Appendix A7)</t>
  </si>
  <si>
    <t>AECOM (Appendix B2)</t>
  </si>
  <si>
    <t>Rise Engineering (Appendix A8)</t>
  </si>
  <si>
    <t>Fred Davis Corporation (Appendix E1)</t>
  </si>
  <si>
    <t>AECOM (Appendix C2)</t>
  </si>
  <si>
    <t>Town of Medfield (Appendix C2)</t>
  </si>
  <si>
    <t>Town of Medfield (Appendix C3)</t>
  </si>
  <si>
    <t>Rise Engineering (Appendix A9)</t>
  </si>
  <si>
    <t xml:space="preserve"> </t>
  </si>
  <si>
    <t>End-of-life replacement</t>
  </si>
  <si>
    <t>School Building Authority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</si>
</sst>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 &quot;* #,##0&quot; &quot;;&quot; &quot;* \(#,##0\);&quot; &quot;* &quot;-&quot;??&quot; &quot;"/>
  </numFmts>
  <fonts count="9" x14ac:knownFonts="1">
    <font>
      <sz val="10"/>
      <color indexed="8"/>
      <name val="Arial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EA68"/>
        <bgColor indexed="64"/>
      </patternFill>
    </fill>
  </fills>
  <borders count="6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03">
    <xf numFmtId="0" fontId="0" fillId="0" borderId="0" xfId="0" applyFont="1" applyAlignment="1"/>
    <xf numFmtId="0" fontId="1" fillId="2" borderId="3" xfId="0" applyNumberFormat="1" applyFont="1" applyFill="1" applyBorder="1" applyAlignment="1"/>
    <xf numFmtId="0" fontId="1" fillId="2" borderId="3" xfId="0" applyNumberFormat="1" applyFont="1" applyFill="1" applyBorder="1" applyAlignment="1">
      <alignment vertical="center" wrapText="1"/>
    </xf>
    <xf numFmtId="0" fontId="0" fillId="0" borderId="0" xfId="0" applyNumberFormat="1" applyFont="1" applyAlignment="1"/>
    <xf numFmtId="0" fontId="0" fillId="3" borderId="18" xfId="0" applyFont="1" applyFill="1" applyBorder="1" applyAlignment="1"/>
    <xf numFmtId="0" fontId="0" fillId="3" borderId="18" xfId="0" applyFont="1" applyFill="1" applyBorder="1" applyAlignment="1">
      <alignment vertical="center" wrapText="1"/>
    </xf>
    <xf numFmtId="0" fontId="0" fillId="3" borderId="19" xfId="0" applyFont="1" applyFill="1" applyBorder="1" applyAlignment="1"/>
    <xf numFmtId="0" fontId="1" fillId="2" borderId="20" xfId="0" applyNumberFormat="1" applyFont="1" applyFill="1" applyBorder="1" applyAlignment="1"/>
    <xf numFmtId="0" fontId="1" fillId="2" borderId="21" xfId="0" applyNumberFormat="1" applyFont="1" applyFill="1" applyBorder="1" applyAlignment="1"/>
    <xf numFmtId="0" fontId="1" fillId="2" borderId="21" xfId="0" applyNumberFormat="1" applyFont="1" applyFill="1" applyBorder="1" applyAlignment="1">
      <alignment vertical="center" wrapText="1"/>
    </xf>
    <xf numFmtId="0" fontId="2" fillId="5" borderId="18" xfId="0" applyNumberFormat="1" applyFont="1" applyFill="1" applyBorder="1" applyAlignment="1">
      <alignment wrapText="1"/>
    </xf>
    <xf numFmtId="49" fontId="3" fillId="6" borderId="39" xfId="0" applyNumberFormat="1" applyFont="1" applyFill="1" applyBorder="1" applyAlignment="1">
      <alignment vertical="center" wrapText="1"/>
    </xf>
    <xf numFmtId="0" fontId="3" fillId="6" borderId="39" xfId="0" applyNumberFormat="1" applyFont="1" applyFill="1" applyBorder="1" applyAlignment="1">
      <alignment vertical="center" wrapText="1"/>
    </xf>
    <xf numFmtId="0" fontId="3" fillId="6" borderId="33" xfId="0" applyNumberFormat="1" applyFont="1" applyFill="1" applyBorder="1" applyAlignment="1">
      <alignment vertical="center" wrapText="1"/>
    </xf>
    <xf numFmtId="0" fontId="3" fillId="6" borderId="35" xfId="0" applyNumberFormat="1" applyFont="1" applyFill="1" applyBorder="1" applyAlignment="1">
      <alignment horizontal="right" vertical="center" wrapText="1"/>
    </xf>
    <xf numFmtId="0" fontId="2" fillId="3" borderId="41" xfId="0" applyNumberFormat="1" applyFont="1" applyFill="1" applyBorder="1" applyAlignment="1">
      <alignment vertical="center" wrapText="1"/>
    </xf>
    <xf numFmtId="0" fontId="2" fillId="3" borderId="42" xfId="0" applyNumberFormat="1" applyFont="1" applyFill="1" applyBorder="1" applyAlignment="1">
      <alignment vertical="center" wrapText="1"/>
    </xf>
    <xf numFmtId="0" fontId="2" fillId="3" borderId="38" xfId="0" applyNumberFormat="1" applyFont="1" applyFill="1" applyBorder="1" applyAlignment="1">
      <alignment horizontal="right" vertical="center" wrapText="1"/>
    </xf>
    <xf numFmtId="49" fontId="2" fillId="3" borderId="15" xfId="0" applyNumberFormat="1" applyFont="1" applyFill="1" applyBorder="1" applyAlignment="1">
      <alignment horizontal="right" vertical="center" wrapText="1"/>
    </xf>
    <xf numFmtId="0" fontId="3" fillId="2" borderId="5" xfId="0" applyNumberFormat="1" applyFont="1" applyFill="1" applyBorder="1" applyAlignment="1">
      <alignment vertical="center" wrapText="1"/>
    </xf>
    <xf numFmtId="0" fontId="3" fillId="4" borderId="5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0" fontId="0" fillId="6" borderId="44" xfId="0" applyNumberFormat="1" applyFont="1" applyFill="1" applyBorder="1" applyAlignment="1">
      <alignment wrapText="1"/>
    </xf>
    <xf numFmtId="0" fontId="6" fillId="3" borderId="40" xfId="0" applyFont="1" applyFill="1" applyBorder="1" applyAlignment="1">
      <alignment wrapText="1"/>
    </xf>
    <xf numFmtId="3" fontId="2" fillId="3" borderId="16" xfId="0" applyNumberFormat="1" applyFont="1" applyFill="1" applyBorder="1" applyAlignment="1">
      <alignment wrapText="1"/>
    </xf>
    <xf numFmtId="164" fontId="2" fillId="3" borderId="16" xfId="0" applyNumberFormat="1" applyFont="1" applyFill="1" applyBorder="1" applyAlignment="1">
      <alignment wrapText="1"/>
    </xf>
    <xf numFmtId="0" fontId="3" fillId="2" borderId="5" xfId="0" applyNumberFormat="1" applyFont="1" applyFill="1" applyBorder="1" applyAlignment="1">
      <alignment wrapText="1"/>
    </xf>
    <xf numFmtId="0" fontId="0" fillId="0" borderId="44" xfId="0" applyNumberFormat="1" applyFont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3" fontId="2" fillId="3" borderId="8" xfId="0" applyNumberFormat="1" applyFont="1" applyFill="1" applyBorder="1" applyAlignment="1">
      <alignment wrapText="1"/>
    </xf>
    <xf numFmtId="0" fontId="2" fillId="3" borderId="9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49" fontId="3" fillId="8" borderId="30" xfId="0" applyNumberFormat="1" applyFont="1" applyFill="1" applyBorder="1" applyAlignment="1">
      <alignment vertical="center" wrapText="1"/>
    </xf>
    <xf numFmtId="3" fontId="3" fillId="8" borderId="31" xfId="0" applyNumberFormat="1" applyFont="1" applyFill="1" applyBorder="1" applyAlignment="1">
      <alignment horizontal="right" vertical="center" wrapText="1"/>
    </xf>
    <xf numFmtId="3" fontId="3" fillId="8" borderId="37" xfId="0" applyNumberFormat="1" applyFont="1" applyFill="1" applyBorder="1" applyAlignment="1">
      <alignment horizontal="right" vertical="center" wrapText="1"/>
    </xf>
    <xf numFmtId="3" fontId="3" fillId="8" borderId="32" xfId="0" applyNumberFormat="1" applyFont="1" applyFill="1" applyBorder="1" applyAlignment="1">
      <alignment horizontal="right" vertical="center" wrapText="1"/>
    </xf>
    <xf numFmtId="164" fontId="3" fillId="8" borderId="31" xfId="0" applyNumberFormat="1" applyFont="1" applyFill="1" applyBorder="1" applyAlignment="1">
      <alignment horizontal="right" vertical="center" wrapText="1"/>
    </xf>
    <xf numFmtId="164" fontId="3" fillId="8" borderId="37" xfId="0" applyNumberFormat="1" applyFont="1" applyFill="1" applyBorder="1" applyAlignment="1">
      <alignment horizontal="right" vertical="center" wrapText="1"/>
    </xf>
    <xf numFmtId="0" fontId="0" fillId="8" borderId="0" xfId="0" applyNumberFormat="1" applyFont="1" applyFill="1" applyAlignment="1"/>
    <xf numFmtId="0" fontId="0" fillId="8" borderId="0" xfId="0" applyFont="1" applyFill="1" applyAlignment="1"/>
    <xf numFmtId="49" fontId="3" fillId="8" borderId="24" xfId="0" applyNumberFormat="1" applyFont="1" applyFill="1" applyBorder="1" applyAlignment="1">
      <alignment vertical="center" wrapText="1"/>
    </xf>
    <xf numFmtId="49" fontId="3" fillId="8" borderId="25" xfId="0" applyNumberFormat="1" applyFont="1" applyFill="1" applyBorder="1" applyAlignment="1">
      <alignment vertical="center" wrapText="1"/>
    </xf>
    <xf numFmtId="14" fontId="3" fillId="8" borderId="23" xfId="0" applyNumberFormat="1" applyFont="1" applyFill="1" applyBorder="1" applyAlignment="1">
      <alignment horizontal="right" wrapText="1"/>
    </xf>
    <xf numFmtId="3" fontId="3" fillId="8" borderId="24" xfId="0" applyNumberFormat="1" applyFont="1" applyFill="1" applyBorder="1" applyAlignment="1">
      <alignment horizontal="right" vertical="center" wrapText="1"/>
    </xf>
    <xf numFmtId="3" fontId="3" fillId="8" borderId="22" xfId="0" applyNumberFormat="1" applyFont="1" applyFill="1" applyBorder="1" applyAlignment="1">
      <alignment horizontal="right" vertical="center" wrapText="1"/>
    </xf>
    <xf numFmtId="3" fontId="3" fillId="8" borderId="25" xfId="0" applyNumberFormat="1" applyFont="1" applyFill="1" applyBorder="1" applyAlignment="1">
      <alignment horizontal="right" vertical="center" wrapText="1"/>
    </xf>
    <xf numFmtId="164" fontId="3" fillId="8" borderId="24" xfId="0" applyNumberFormat="1" applyFont="1" applyFill="1" applyBorder="1" applyAlignment="1">
      <alignment horizontal="right" vertical="center" wrapText="1"/>
    </xf>
    <xf numFmtId="164" fontId="3" fillId="8" borderId="22" xfId="0" applyNumberFormat="1" applyFont="1" applyFill="1" applyBorder="1" applyAlignment="1">
      <alignment horizontal="right" vertical="center" wrapText="1"/>
    </xf>
    <xf numFmtId="0" fontId="3" fillId="8" borderId="24" xfId="0" applyNumberFormat="1" applyFont="1" applyFill="1" applyBorder="1" applyAlignment="1">
      <alignment vertical="center" wrapText="1"/>
    </xf>
    <xf numFmtId="0" fontId="3" fillId="8" borderId="25" xfId="0" applyNumberFormat="1" applyFont="1" applyFill="1" applyBorder="1" applyAlignment="1">
      <alignment vertical="center" wrapText="1"/>
    </xf>
    <xf numFmtId="0" fontId="3" fillId="8" borderId="30" xfId="0" applyNumberFormat="1" applyFont="1" applyFill="1" applyBorder="1" applyAlignment="1">
      <alignment vertical="center" wrapText="1"/>
    </xf>
    <xf numFmtId="0" fontId="3" fillId="8" borderId="23" xfId="0" applyNumberFormat="1" applyFont="1" applyFill="1" applyBorder="1" applyAlignment="1">
      <alignment horizontal="right" wrapText="1"/>
    </xf>
    <xf numFmtId="49" fontId="3" fillId="7" borderId="24" xfId="0" applyNumberFormat="1" applyFont="1" applyFill="1" applyBorder="1" applyAlignment="1">
      <alignment vertical="center" wrapText="1"/>
    </xf>
    <xf numFmtId="49" fontId="3" fillId="7" borderId="25" xfId="0" applyNumberFormat="1" applyFont="1" applyFill="1" applyBorder="1" applyAlignment="1">
      <alignment vertical="center" wrapText="1"/>
    </xf>
    <xf numFmtId="49" fontId="3" fillId="7" borderId="30" xfId="0" applyNumberFormat="1" applyFont="1" applyFill="1" applyBorder="1" applyAlignment="1">
      <alignment vertical="center" wrapText="1"/>
    </xf>
    <xf numFmtId="0" fontId="3" fillId="7" borderId="23" xfId="0" applyNumberFormat="1" applyFont="1" applyFill="1" applyBorder="1" applyAlignment="1">
      <alignment horizontal="right" wrapText="1"/>
    </xf>
    <xf numFmtId="0" fontId="3" fillId="7" borderId="24" xfId="0" applyNumberFormat="1" applyFont="1" applyFill="1" applyBorder="1" applyAlignment="1">
      <alignment vertical="center" wrapText="1"/>
    </xf>
    <xf numFmtId="0" fontId="3" fillId="7" borderId="25" xfId="0" applyNumberFormat="1" applyFont="1" applyFill="1" applyBorder="1" applyAlignment="1">
      <alignment vertical="center" wrapText="1"/>
    </xf>
    <xf numFmtId="164" fontId="3" fillId="7" borderId="24" xfId="0" applyNumberFormat="1" applyFont="1" applyFill="1" applyBorder="1" applyAlignment="1">
      <alignment horizontal="right" vertical="center" wrapText="1"/>
    </xf>
    <xf numFmtId="164" fontId="3" fillId="7" borderId="22" xfId="0" applyNumberFormat="1" applyFont="1" applyFill="1" applyBorder="1" applyAlignment="1">
      <alignment horizontal="right" vertical="center" wrapText="1"/>
    </xf>
    <xf numFmtId="0" fontId="0" fillId="7" borderId="0" xfId="0" applyNumberFormat="1" applyFont="1" applyFill="1" applyAlignment="1"/>
    <xf numFmtId="0" fontId="0" fillId="7" borderId="0" xfId="0" applyFont="1" applyFill="1" applyAlignment="1"/>
    <xf numFmtId="3" fontId="3" fillId="7" borderId="24" xfId="0" applyNumberFormat="1" applyFont="1" applyFill="1" applyBorder="1" applyAlignment="1">
      <alignment horizontal="right" vertical="center" wrapText="1"/>
    </xf>
    <xf numFmtId="3" fontId="3" fillId="7" borderId="22" xfId="0" applyNumberFormat="1" applyFont="1" applyFill="1" applyBorder="1" applyAlignment="1">
      <alignment horizontal="right" vertical="center" wrapText="1"/>
    </xf>
    <xf numFmtId="3" fontId="3" fillId="7" borderId="25" xfId="0" applyNumberFormat="1" applyFont="1" applyFill="1" applyBorder="1" applyAlignment="1">
      <alignment horizontal="right" vertical="center" wrapText="1"/>
    </xf>
    <xf numFmtId="49" fontId="3" fillId="9" borderId="24" xfId="0" applyNumberFormat="1" applyFont="1" applyFill="1" applyBorder="1" applyAlignment="1">
      <alignment vertical="center" wrapText="1"/>
    </xf>
    <xf numFmtId="49" fontId="3" fillId="9" borderId="25" xfId="0" applyNumberFormat="1" applyFont="1" applyFill="1" applyBorder="1" applyAlignment="1">
      <alignment vertical="center" wrapText="1"/>
    </xf>
    <xf numFmtId="49" fontId="3" fillId="9" borderId="30" xfId="0" applyNumberFormat="1" applyFont="1" applyFill="1" applyBorder="1" applyAlignment="1">
      <alignment vertical="center" wrapText="1"/>
    </xf>
    <xf numFmtId="0" fontId="3" fillId="9" borderId="23" xfId="0" applyNumberFormat="1" applyFont="1" applyFill="1" applyBorder="1" applyAlignment="1">
      <alignment horizontal="right" wrapText="1"/>
    </xf>
    <xf numFmtId="0" fontId="3" fillId="9" borderId="24" xfId="0" applyNumberFormat="1" applyFont="1" applyFill="1" applyBorder="1" applyAlignment="1">
      <alignment vertical="center" wrapText="1"/>
    </xf>
    <xf numFmtId="0" fontId="3" fillId="9" borderId="22" xfId="0" applyNumberFormat="1" applyFont="1" applyFill="1" applyBorder="1" applyAlignment="1">
      <alignment vertical="center" wrapText="1"/>
    </xf>
    <xf numFmtId="0" fontId="3" fillId="9" borderId="25" xfId="0" applyNumberFormat="1" applyFont="1" applyFill="1" applyBorder="1" applyAlignment="1">
      <alignment vertical="center" wrapText="1"/>
    </xf>
    <xf numFmtId="164" fontId="3" fillId="9" borderId="24" xfId="0" applyNumberFormat="1" applyFont="1" applyFill="1" applyBorder="1" applyAlignment="1">
      <alignment horizontal="right" vertical="center" wrapText="1"/>
    </xf>
    <xf numFmtId="164" fontId="3" fillId="9" borderId="22" xfId="0" applyNumberFormat="1" applyFont="1" applyFill="1" applyBorder="1" applyAlignment="1">
      <alignment horizontal="right" vertical="center" wrapText="1"/>
    </xf>
    <xf numFmtId="0" fontId="0" fillId="9" borderId="0" xfId="0" applyNumberFormat="1" applyFont="1" applyFill="1" applyAlignment="1"/>
    <xf numFmtId="0" fontId="0" fillId="9" borderId="0" xfId="0" applyFont="1" applyFill="1" applyAlignment="1"/>
    <xf numFmtId="3" fontId="3" fillId="9" borderId="24" xfId="0" applyNumberFormat="1" applyFont="1" applyFill="1" applyBorder="1" applyAlignment="1">
      <alignment horizontal="right" vertical="center" wrapText="1"/>
    </xf>
    <xf numFmtId="3" fontId="3" fillId="9" borderId="22" xfId="0" applyNumberFormat="1" applyFont="1" applyFill="1" applyBorder="1" applyAlignment="1">
      <alignment horizontal="right" vertical="center" wrapText="1"/>
    </xf>
    <xf numFmtId="3" fontId="3" fillId="9" borderId="25" xfId="0" applyNumberFormat="1" applyFont="1" applyFill="1" applyBorder="1" applyAlignment="1">
      <alignment horizontal="right" vertical="center" wrapText="1"/>
    </xf>
    <xf numFmtId="14" fontId="3" fillId="7" borderId="23" xfId="0" applyNumberFormat="1" applyFont="1" applyFill="1" applyBorder="1" applyAlignment="1">
      <alignment horizontal="right" wrapText="1"/>
    </xf>
    <xf numFmtId="0" fontId="3" fillId="7" borderId="30" xfId="0" applyNumberFormat="1" applyFont="1" applyFill="1" applyBorder="1" applyAlignment="1">
      <alignment vertical="center" wrapText="1"/>
    </xf>
    <xf numFmtId="49" fontId="3" fillId="10" borderId="24" xfId="0" applyNumberFormat="1" applyFont="1" applyFill="1" applyBorder="1" applyAlignment="1">
      <alignment vertical="center" wrapText="1"/>
    </xf>
    <xf numFmtId="49" fontId="3" fillId="10" borderId="25" xfId="0" applyNumberFormat="1" applyFont="1" applyFill="1" applyBorder="1" applyAlignment="1">
      <alignment vertical="center" wrapText="1"/>
    </xf>
    <xf numFmtId="49" fontId="3" fillId="10" borderId="30" xfId="0" applyNumberFormat="1" applyFont="1" applyFill="1" applyBorder="1" applyAlignment="1">
      <alignment vertical="center" wrapText="1"/>
    </xf>
    <xf numFmtId="0" fontId="3" fillId="10" borderId="23" xfId="0" applyNumberFormat="1" applyFont="1" applyFill="1" applyBorder="1" applyAlignment="1">
      <alignment horizontal="right" wrapText="1"/>
    </xf>
    <xf numFmtId="3" fontId="3" fillId="10" borderId="24" xfId="0" applyNumberFormat="1" applyFont="1" applyFill="1" applyBorder="1" applyAlignment="1">
      <alignment horizontal="right" vertical="center" wrapText="1"/>
    </xf>
    <xf numFmtId="3" fontId="3" fillId="10" borderId="22" xfId="0" applyNumberFormat="1" applyFont="1" applyFill="1" applyBorder="1" applyAlignment="1">
      <alignment horizontal="right" vertical="center" wrapText="1"/>
    </xf>
    <xf numFmtId="3" fontId="3" fillId="10" borderId="25" xfId="0" applyNumberFormat="1" applyFont="1" applyFill="1" applyBorder="1" applyAlignment="1">
      <alignment horizontal="right" vertical="center" wrapText="1"/>
    </xf>
    <xf numFmtId="164" fontId="3" fillId="10" borderId="24" xfId="0" applyNumberFormat="1" applyFont="1" applyFill="1" applyBorder="1" applyAlignment="1">
      <alignment horizontal="right" vertical="center" wrapText="1"/>
    </xf>
    <xf numFmtId="164" fontId="3" fillId="10" borderId="22" xfId="0" applyNumberFormat="1" applyFont="1" applyFill="1" applyBorder="1" applyAlignment="1">
      <alignment horizontal="right" vertical="center" wrapText="1"/>
    </xf>
    <xf numFmtId="0" fontId="0" fillId="10" borderId="0" xfId="0" applyNumberFormat="1" applyFont="1" applyFill="1" applyAlignment="1"/>
    <xf numFmtId="0" fontId="0" fillId="10" borderId="0" xfId="0" applyFont="1" applyFill="1" applyAlignment="1"/>
    <xf numFmtId="0" fontId="3" fillId="10" borderId="24" xfId="0" applyNumberFormat="1" applyFont="1" applyFill="1" applyBorder="1" applyAlignment="1">
      <alignment vertical="center" wrapText="1"/>
    </xf>
    <xf numFmtId="14" fontId="3" fillId="10" borderId="23" xfId="0" applyNumberFormat="1" applyFont="1" applyFill="1" applyBorder="1" applyAlignment="1">
      <alignment horizontal="right" wrapText="1"/>
    </xf>
    <xf numFmtId="0" fontId="3" fillId="10" borderId="25" xfId="0" applyNumberFormat="1" applyFont="1" applyFill="1" applyBorder="1" applyAlignment="1">
      <alignment vertical="center" wrapText="1"/>
    </xf>
    <xf numFmtId="0" fontId="3" fillId="10" borderId="30" xfId="0" applyNumberFormat="1" applyFont="1" applyFill="1" applyBorder="1" applyAlignment="1">
      <alignment vertical="center" wrapText="1"/>
    </xf>
    <xf numFmtId="0" fontId="3" fillId="9" borderId="30" xfId="0" applyNumberFormat="1" applyFont="1" applyFill="1" applyBorder="1" applyAlignment="1">
      <alignment vertical="center" wrapText="1"/>
    </xf>
    <xf numFmtId="0" fontId="3" fillId="7" borderId="24" xfId="0" applyFont="1" applyFill="1" applyBorder="1" applyAlignment="1">
      <alignment vertical="center" wrapText="1"/>
    </xf>
    <xf numFmtId="164" fontId="2" fillId="11" borderId="16" xfId="0" applyNumberFormat="1" applyFont="1" applyFill="1" applyBorder="1" applyAlignment="1">
      <alignment wrapText="1"/>
    </xf>
    <xf numFmtId="165" fontId="7" fillId="12" borderId="10" xfId="0" applyNumberFormat="1" applyFont="1" applyFill="1" applyBorder="1" applyAlignment="1">
      <alignment wrapText="1"/>
    </xf>
    <xf numFmtId="0" fontId="3" fillId="10" borderId="24" xfId="0" applyFont="1" applyFill="1" applyBorder="1" applyAlignment="1">
      <alignment vertical="center" wrapText="1"/>
    </xf>
    <xf numFmtId="0" fontId="3" fillId="8" borderId="22" xfId="0" applyNumberFormat="1" applyFont="1" applyFill="1" applyBorder="1" applyAlignment="1">
      <alignment vertical="center" wrapText="1"/>
    </xf>
    <xf numFmtId="14" fontId="3" fillId="9" borderId="23" xfId="0" applyNumberFormat="1" applyFont="1" applyFill="1" applyBorder="1" applyAlignment="1">
      <alignment horizontal="right" wrapText="1"/>
    </xf>
    <xf numFmtId="0" fontId="6" fillId="10" borderId="24" xfId="0" applyFont="1" applyFill="1" applyBorder="1" applyAlignment="1">
      <alignment wrapText="1"/>
    </xf>
    <xf numFmtId="0" fontId="3" fillId="8" borderId="31" xfId="0" applyNumberFormat="1" applyFont="1" applyFill="1" applyBorder="1" applyAlignment="1">
      <alignment vertical="center" wrapText="1"/>
    </xf>
    <xf numFmtId="0" fontId="3" fillId="8" borderId="32" xfId="0" applyNumberFormat="1" applyFont="1" applyFill="1" applyBorder="1" applyAlignment="1">
      <alignment vertical="center" wrapText="1"/>
    </xf>
    <xf numFmtId="0" fontId="3" fillId="8" borderId="34" xfId="0" applyNumberFormat="1" applyFont="1" applyFill="1" applyBorder="1" applyAlignment="1">
      <alignment horizontal="right" wrapText="1"/>
    </xf>
    <xf numFmtId="0" fontId="0" fillId="6" borderId="0" xfId="0" applyNumberFormat="1" applyFont="1" applyFill="1" applyAlignment="1"/>
    <xf numFmtId="0" fontId="3" fillId="6" borderId="48" xfId="0" applyNumberFormat="1" applyFont="1" applyFill="1" applyBorder="1" applyAlignment="1">
      <alignment vertical="center" wrapText="1"/>
    </xf>
    <xf numFmtId="3" fontId="3" fillId="6" borderId="33" xfId="0" applyNumberFormat="1" applyFont="1" applyFill="1" applyBorder="1" applyAlignment="1">
      <alignment horizontal="right" vertical="center" wrapText="1"/>
    </xf>
    <xf numFmtId="3" fontId="3" fillId="6" borderId="49" xfId="0" applyNumberFormat="1" applyFont="1" applyFill="1" applyBorder="1" applyAlignment="1">
      <alignment horizontal="right" vertical="center" wrapText="1"/>
    </xf>
    <xf numFmtId="3" fontId="3" fillId="6" borderId="50" xfId="0" applyNumberFormat="1" applyFont="1" applyFill="1" applyBorder="1" applyAlignment="1">
      <alignment horizontal="right" vertical="center" wrapText="1"/>
    </xf>
    <xf numFmtId="164" fontId="3" fillId="6" borderId="33" xfId="0" applyNumberFormat="1" applyFont="1" applyFill="1" applyBorder="1" applyAlignment="1">
      <alignment horizontal="right" vertical="center" wrapText="1"/>
    </xf>
    <xf numFmtId="164" fontId="3" fillId="6" borderId="49" xfId="0" applyNumberFormat="1" applyFont="1" applyFill="1" applyBorder="1" applyAlignment="1">
      <alignment horizontal="right" vertical="center" wrapText="1"/>
    </xf>
    <xf numFmtId="49" fontId="2" fillId="5" borderId="51" xfId="0" applyNumberFormat="1" applyFont="1" applyFill="1" applyBorder="1" applyAlignment="1">
      <alignment horizontal="center" vertical="center" wrapText="1"/>
    </xf>
    <xf numFmtId="49" fontId="2" fillId="5" borderId="52" xfId="0" applyNumberFormat="1" applyFont="1" applyFill="1" applyBorder="1" applyAlignment="1">
      <alignment horizontal="center" vertical="center" wrapText="1"/>
    </xf>
    <xf numFmtId="49" fontId="2" fillId="5" borderId="53" xfId="0" applyNumberFormat="1" applyFont="1" applyFill="1" applyBorder="1" applyAlignment="1">
      <alignment horizontal="center" vertical="center" wrapText="1"/>
    </xf>
    <xf numFmtId="49" fontId="2" fillId="5" borderId="54" xfId="0" applyNumberFormat="1" applyFont="1" applyFill="1" applyBorder="1" applyAlignment="1">
      <alignment horizontal="center" vertical="center" wrapText="1"/>
    </xf>
    <xf numFmtId="49" fontId="2" fillId="5" borderId="55" xfId="0" applyNumberFormat="1" applyFont="1" applyFill="1" applyBorder="1" applyAlignment="1">
      <alignment horizontal="center" vertical="center" wrapText="1"/>
    </xf>
    <xf numFmtId="49" fontId="2" fillId="5" borderId="56" xfId="0" applyNumberFormat="1" applyFont="1" applyFill="1" applyBorder="1" applyAlignment="1">
      <alignment horizontal="center" vertical="center" wrapText="1"/>
    </xf>
    <xf numFmtId="49" fontId="2" fillId="5" borderId="57" xfId="0" applyNumberFormat="1" applyFont="1" applyFill="1" applyBorder="1" applyAlignment="1">
      <alignment horizontal="center" vertical="center" wrapText="1"/>
    </xf>
    <xf numFmtId="49" fontId="2" fillId="5" borderId="58" xfId="0" applyNumberFormat="1" applyFont="1" applyFill="1" applyBorder="1" applyAlignment="1">
      <alignment horizontal="center" vertical="center" wrapText="1"/>
    </xf>
    <xf numFmtId="2" fontId="1" fillId="8" borderId="25" xfId="0" applyNumberFormat="1" applyFont="1" applyFill="1" applyBorder="1" applyAlignment="1">
      <alignment wrapText="1"/>
    </xf>
    <xf numFmtId="2" fontId="1" fillId="9" borderId="25" xfId="0" applyNumberFormat="1" applyFont="1" applyFill="1" applyBorder="1" applyAlignment="1">
      <alignment wrapText="1"/>
    </xf>
    <xf numFmtId="2" fontId="1" fillId="7" borderId="25" xfId="0" applyNumberFormat="1" applyFont="1" applyFill="1" applyBorder="1" applyAlignment="1">
      <alignment wrapText="1"/>
    </xf>
    <xf numFmtId="2" fontId="1" fillId="10" borderId="25" xfId="0" applyNumberFormat="1" applyFont="1" applyFill="1" applyBorder="1" applyAlignment="1">
      <alignment wrapText="1"/>
    </xf>
    <xf numFmtId="2" fontId="1" fillId="10" borderId="25" xfId="0" applyNumberFormat="1" applyFont="1" applyFill="1" applyBorder="1" applyAlignment="1">
      <alignment horizontal="right" wrapText="1"/>
    </xf>
    <xf numFmtId="0" fontId="3" fillId="8" borderId="26" xfId="0" applyNumberFormat="1" applyFont="1" applyFill="1" applyBorder="1" applyAlignment="1">
      <alignment vertical="center" wrapText="1"/>
    </xf>
    <xf numFmtId="0" fontId="3" fillId="8" borderId="28" xfId="0" applyNumberFormat="1" applyFont="1" applyFill="1" applyBorder="1" applyAlignment="1">
      <alignment vertical="center" wrapText="1"/>
    </xf>
    <xf numFmtId="0" fontId="3" fillId="8" borderId="46" xfId="0" applyNumberFormat="1" applyFont="1" applyFill="1" applyBorder="1" applyAlignment="1">
      <alignment vertical="center" wrapText="1"/>
    </xf>
    <xf numFmtId="0" fontId="3" fillId="8" borderId="59" xfId="0" applyNumberFormat="1" applyFont="1" applyFill="1" applyBorder="1" applyAlignment="1">
      <alignment horizontal="right" wrapText="1"/>
    </xf>
    <xf numFmtId="3" fontId="3" fillId="8" borderId="26" xfId="0" applyNumberFormat="1" applyFont="1" applyFill="1" applyBorder="1" applyAlignment="1">
      <alignment horizontal="right" vertical="center" wrapText="1"/>
    </xf>
    <xf numFmtId="3" fontId="3" fillId="8" borderId="27" xfId="0" applyNumberFormat="1" applyFont="1" applyFill="1" applyBorder="1" applyAlignment="1">
      <alignment horizontal="right" vertical="center" wrapText="1"/>
    </xf>
    <xf numFmtId="3" fontId="3" fillId="8" borderId="28" xfId="0" applyNumberFormat="1" applyFont="1" applyFill="1" applyBorder="1" applyAlignment="1">
      <alignment horizontal="right" vertical="center" wrapText="1"/>
    </xf>
    <xf numFmtId="164" fontId="3" fillId="8" borderId="26" xfId="0" applyNumberFormat="1" applyFont="1" applyFill="1" applyBorder="1" applyAlignment="1">
      <alignment horizontal="right" vertical="center" wrapText="1"/>
    </xf>
    <xf numFmtId="164" fontId="3" fillId="8" borderId="27" xfId="0" applyNumberFormat="1" applyFont="1" applyFill="1" applyBorder="1" applyAlignment="1">
      <alignment horizontal="right" vertical="center" wrapText="1"/>
    </xf>
    <xf numFmtId="2" fontId="1" fillId="8" borderId="28" xfId="0" applyNumberFormat="1" applyFont="1" applyFill="1" applyBorder="1" applyAlignment="1">
      <alignment wrapText="1"/>
    </xf>
    <xf numFmtId="164" fontId="3" fillId="8" borderId="34" xfId="0" applyNumberFormat="1" applyFont="1" applyFill="1" applyBorder="1" applyAlignment="1">
      <alignment horizontal="right" vertical="center" wrapText="1"/>
    </xf>
    <xf numFmtId="164" fontId="3" fillId="9" borderId="34" xfId="0" applyNumberFormat="1" applyFont="1" applyFill="1" applyBorder="1" applyAlignment="1">
      <alignment horizontal="right" vertical="center" wrapText="1"/>
    </xf>
    <xf numFmtId="164" fontId="3" fillId="7" borderId="34" xfId="0" applyNumberFormat="1" applyFont="1" applyFill="1" applyBorder="1" applyAlignment="1">
      <alignment horizontal="right" vertical="center" wrapText="1"/>
    </xf>
    <xf numFmtId="164" fontId="3" fillId="10" borderId="34" xfId="0" applyNumberFormat="1" applyFont="1" applyFill="1" applyBorder="1" applyAlignment="1">
      <alignment horizontal="right" vertical="center" wrapText="1"/>
    </xf>
    <xf numFmtId="164" fontId="3" fillId="8" borderId="59" xfId="0" applyNumberFormat="1" applyFont="1" applyFill="1" applyBorder="1" applyAlignment="1">
      <alignment horizontal="right" vertical="center" wrapText="1"/>
    </xf>
    <xf numFmtId="2" fontId="1" fillId="8" borderId="29" xfId="0" applyNumberFormat="1" applyFont="1" applyFill="1" applyBorder="1" applyAlignment="1">
      <alignment wrapText="1"/>
    </xf>
    <xf numFmtId="2" fontId="1" fillId="9" borderId="29" xfId="0" applyNumberFormat="1" applyFont="1" applyFill="1" applyBorder="1" applyAlignment="1">
      <alignment wrapText="1"/>
    </xf>
    <xf numFmtId="2" fontId="1" fillId="7" borderId="29" xfId="0" applyNumberFormat="1" applyFont="1" applyFill="1" applyBorder="1" applyAlignment="1">
      <alignment wrapText="1"/>
    </xf>
    <xf numFmtId="2" fontId="1" fillId="10" borderId="29" xfId="0" applyNumberFormat="1" applyFont="1" applyFill="1" applyBorder="1" applyAlignment="1">
      <alignment wrapText="1"/>
    </xf>
    <xf numFmtId="2" fontId="1" fillId="10" borderId="29" xfId="0" applyNumberFormat="1" applyFont="1" applyFill="1" applyBorder="1" applyAlignment="1">
      <alignment horizontal="right" wrapText="1"/>
    </xf>
    <xf numFmtId="2" fontId="1" fillId="8" borderId="36" xfId="0" applyNumberFormat="1" applyFont="1" applyFill="1" applyBorder="1" applyAlignment="1">
      <alignment wrapText="1"/>
    </xf>
    <xf numFmtId="49" fontId="2" fillId="5" borderId="61" xfId="0" applyNumberFormat="1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0" fontId="6" fillId="8" borderId="25" xfId="0" applyNumberFormat="1" applyFont="1" applyFill="1" applyBorder="1" applyAlignment="1">
      <alignment horizontal="center" vertical="center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6" fillId="8" borderId="25" xfId="0" applyNumberFormat="1" applyFont="1" applyFill="1" applyBorder="1" applyAlignment="1">
      <alignment horizontal="center" vertical="center" wrapText="1"/>
    </xf>
    <xf numFmtId="49" fontId="6" fillId="9" borderId="24" xfId="0" applyNumberFormat="1" applyFont="1" applyFill="1" applyBorder="1" applyAlignment="1">
      <alignment horizontal="center" vertical="center" wrapText="1"/>
    </xf>
    <xf numFmtId="0" fontId="6" fillId="9" borderId="25" xfId="0" applyNumberFormat="1" applyFont="1" applyFill="1" applyBorder="1" applyAlignment="1">
      <alignment horizontal="center" vertical="center" wrapText="1"/>
    </xf>
    <xf numFmtId="164" fontId="6" fillId="9" borderId="24" xfId="0" applyNumberFormat="1" applyFont="1" applyFill="1" applyBorder="1" applyAlignment="1">
      <alignment horizontal="center" vertical="center" wrapText="1"/>
    </xf>
    <xf numFmtId="49" fontId="6" fillId="7" borderId="24" xfId="0" applyNumberFormat="1" applyFont="1" applyFill="1" applyBorder="1" applyAlignment="1">
      <alignment horizontal="center" vertical="center" wrapText="1"/>
    </xf>
    <xf numFmtId="49" fontId="6" fillId="7" borderId="25" xfId="0" applyNumberFormat="1" applyFont="1" applyFill="1" applyBorder="1" applyAlignment="1">
      <alignment horizontal="center" vertical="center" wrapText="1"/>
    </xf>
    <xf numFmtId="164" fontId="6" fillId="7" borderId="24" xfId="0" applyNumberFormat="1" applyFont="1" applyFill="1" applyBorder="1" applyAlignment="1">
      <alignment horizontal="center" vertical="center" wrapText="1"/>
    </xf>
    <xf numFmtId="0" fontId="6" fillId="7" borderId="25" xfId="0" applyNumberFormat="1" applyFont="1" applyFill="1" applyBorder="1" applyAlignment="1">
      <alignment horizontal="center" vertical="center" wrapText="1"/>
    </xf>
    <xf numFmtId="49" fontId="6" fillId="10" borderId="24" xfId="0" applyNumberFormat="1" applyFont="1" applyFill="1" applyBorder="1" applyAlignment="1">
      <alignment horizontal="center" vertical="center" wrapText="1"/>
    </xf>
    <xf numFmtId="0" fontId="6" fillId="10" borderId="25" xfId="0" applyNumberFormat="1" applyFont="1" applyFill="1" applyBorder="1" applyAlignment="1">
      <alignment horizontal="center" vertical="center" wrapText="1"/>
    </xf>
    <xf numFmtId="164" fontId="6" fillId="10" borderId="24" xfId="0" applyNumberFormat="1" applyFont="1" applyFill="1" applyBorder="1" applyAlignment="1">
      <alignment horizontal="center" vertical="center" wrapText="1"/>
    </xf>
    <xf numFmtId="49" fontId="6" fillId="10" borderId="25" xfId="0" applyNumberFormat="1" applyFont="1" applyFill="1" applyBorder="1" applyAlignment="1">
      <alignment horizontal="center" vertical="center" wrapText="1"/>
    </xf>
    <xf numFmtId="49" fontId="6" fillId="9" borderId="25" xfId="0" applyNumberFormat="1" applyFont="1" applyFill="1" applyBorder="1" applyAlignment="1">
      <alignment horizontal="center" vertical="center" wrapText="1"/>
    </xf>
    <xf numFmtId="164" fontId="6" fillId="8" borderId="26" xfId="0" applyNumberFormat="1" applyFont="1" applyFill="1" applyBorder="1" applyAlignment="1">
      <alignment horizontal="center" vertical="center" wrapText="1"/>
    </xf>
    <xf numFmtId="0" fontId="6" fillId="8" borderId="28" xfId="0" applyNumberFormat="1" applyFont="1" applyFill="1" applyBorder="1" applyAlignment="1">
      <alignment horizontal="center" vertical="center" wrapText="1"/>
    </xf>
    <xf numFmtId="0" fontId="0" fillId="11" borderId="42" xfId="0" applyNumberFormat="1" applyFont="1" applyFill="1" applyBorder="1" applyAlignment="1">
      <alignment wrapText="1"/>
    </xf>
    <xf numFmtId="0" fontId="8" fillId="11" borderId="60" xfId="0" applyNumberFormat="1" applyFont="1" applyFill="1" applyBorder="1" applyAlignment="1">
      <alignment horizontal="center" vertical="center" wrapText="1"/>
    </xf>
    <xf numFmtId="0" fontId="8" fillId="11" borderId="45" xfId="0" applyNumberFormat="1" applyFont="1" applyFill="1" applyBorder="1" applyAlignment="1">
      <alignment horizontal="center" vertical="center" wrapText="1"/>
    </xf>
    <xf numFmtId="0" fontId="8" fillId="11" borderId="40" xfId="0" applyNumberFormat="1" applyFont="1" applyFill="1" applyBorder="1" applyAlignment="1">
      <alignment horizontal="center" wrapText="1"/>
    </xf>
    <xf numFmtId="0" fontId="8" fillId="11" borderId="42" xfId="0" applyNumberFormat="1" applyFont="1" applyFill="1" applyBorder="1" applyAlignment="1">
      <alignment horizontal="center" wrapText="1"/>
    </xf>
    <xf numFmtId="0" fontId="2" fillId="11" borderId="60" xfId="0" applyNumberFormat="1" applyFont="1" applyFill="1" applyBorder="1" applyAlignment="1">
      <alignment horizontal="center" wrapText="1"/>
    </xf>
    <xf numFmtId="49" fontId="2" fillId="5" borderId="12" xfId="0" applyNumberFormat="1" applyFont="1" applyFill="1" applyBorder="1" applyAlignment="1">
      <alignment horizontal="center" wrapText="1"/>
    </xf>
    <xf numFmtId="0" fontId="2" fillId="5" borderId="13" xfId="0" applyNumberFormat="1" applyFont="1" applyFill="1" applyBorder="1" applyAlignment="1">
      <alignment horizontal="center" wrapText="1"/>
    </xf>
    <xf numFmtId="0" fontId="2" fillId="5" borderId="14" xfId="0" applyNumberFormat="1" applyFont="1" applyFill="1" applyBorder="1" applyAlignment="1">
      <alignment horizontal="center" wrapText="1"/>
    </xf>
    <xf numFmtId="0" fontId="2" fillId="5" borderId="43" xfId="0" applyNumberFormat="1" applyFont="1" applyFill="1" applyBorder="1" applyAlignment="1">
      <alignment horizontal="center" wrapText="1"/>
    </xf>
    <xf numFmtId="49" fontId="7" fillId="12" borderId="11" xfId="0" applyNumberFormat="1" applyFont="1" applyFill="1" applyBorder="1" applyAlignment="1">
      <alignment horizontal="right" wrapText="1"/>
    </xf>
    <xf numFmtId="0" fontId="7" fillId="12" borderId="6" xfId="0" applyNumberFormat="1" applyFont="1" applyFill="1" applyBorder="1" applyAlignment="1">
      <alignment horizontal="right" wrapText="1"/>
    </xf>
    <xf numFmtId="0" fontId="7" fillId="12" borderId="7" xfId="0" applyNumberFormat="1" applyFont="1" applyFill="1" applyBorder="1" applyAlignment="1">
      <alignment horizontal="right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49" fontId="2" fillId="5" borderId="17" xfId="0" applyNumberFormat="1" applyFont="1" applyFill="1" applyBorder="1" applyAlignment="1">
      <alignment horizontal="center" wrapText="1"/>
    </xf>
    <xf numFmtId="0" fontId="2" fillId="5" borderId="18" xfId="0" applyNumberFormat="1" applyFont="1" applyFill="1" applyBorder="1" applyAlignment="1">
      <alignment horizontal="center" wrapText="1"/>
    </xf>
    <xf numFmtId="0" fontId="2" fillId="5" borderId="3" xfId="0" applyNumberFormat="1" applyFont="1" applyFill="1" applyBorder="1" applyAlignment="1">
      <alignment horizontal="center" wrapText="1"/>
    </xf>
    <xf numFmtId="49" fontId="2" fillId="5" borderId="47" xfId="0" applyNumberFormat="1" applyFont="1" applyFill="1" applyBorder="1" applyAlignment="1">
      <alignment horizontal="center" wrapText="1"/>
    </xf>
    <xf numFmtId="0" fontId="2" fillId="5" borderId="4" xfId="0" applyNumberFormat="1" applyFont="1" applyFill="1" applyBorder="1" applyAlignment="1">
      <alignment horizontal="center" wrapText="1"/>
    </xf>
    <xf numFmtId="49" fontId="2" fillId="5" borderId="2" xfId="0" applyNumberFormat="1" applyFont="1" applyFill="1" applyBorder="1" applyAlignment="1">
      <alignment horizontal="center" wrapText="1"/>
    </xf>
    <xf numFmtId="164" fontId="3" fillId="6" borderId="35" xfId="0" applyNumberFormat="1" applyFont="1" applyFill="1" applyBorder="1" applyAlignment="1">
      <alignment horizontal="right" vertical="center" wrapText="1"/>
    </xf>
    <xf numFmtId="164" fontId="2" fillId="3" borderId="65" xfId="0" applyNumberFormat="1" applyFont="1" applyFill="1" applyBorder="1" applyAlignment="1">
      <alignment wrapText="1"/>
    </xf>
    <xf numFmtId="164" fontId="3" fillId="6" borderId="66" xfId="0" applyNumberFormat="1" applyFont="1" applyFill="1" applyBorder="1" applyAlignment="1">
      <alignment horizontal="center" vertical="center" wrapText="1"/>
    </xf>
    <xf numFmtId="0" fontId="6" fillId="6" borderId="67" xfId="0" applyNumberFormat="1" applyFont="1" applyFill="1" applyBorder="1" applyAlignment="1">
      <alignment horizontal="center" vertical="center" wrapText="1"/>
    </xf>
    <xf numFmtId="0" fontId="1" fillId="6" borderId="62" xfId="0" applyNumberFormat="1" applyFont="1" applyFill="1" applyBorder="1" applyAlignment="1">
      <alignment wrapText="1"/>
    </xf>
    <xf numFmtId="164" fontId="2" fillId="2" borderId="68" xfId="0" applyNumberFormat="1" applyFont="1" applyFill="1" applyBorder="1" applyAlignment="1">
      <alignment vertical="center" wrapText="1"/>
    </xf>
    <xf numFmtId="0" fontId="3" fillId="2" borderId="21" xfId="0" applyNumberFormat="1" applyFont="1" applyFill="1" applyBorder="1" applyAlignment="1">
      <alignment wrapText="1"/>
    </xf>
    <xf numFmtId="0" fontId="1" fillId="2" borderId="6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horizontal="center" wrapText="1"/>
    </xf>
    <xf numFmtId="0" fontId="1" fillId="2" borderId="63" xfId="0" applyNumberFormat="1" applyFont="1" applyFill="1" applyBorder="1" applyAlignment="1">
      <alignment horizontal="center" wrapText="1"/>
    </xf>
    <xf numFmtId="0" fontId="1" fillId="2" borderId="21" xfId="0" applyNumberFormat="1" applyFont="1" applyFill="1" applyBorder="1" applyAlignment="1">
      <alignment horizontal="center" wrapText="1"/>
    </xf>
    <xf numFmtId="0" fontId="1" fillId="2" borderId="6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77F95B"/>
      <rgbColor rgb="FFAAAAAA"/>
      <rgbColor rgb="FF00FA92"/>
      <rgbColor rgb="FFE5B8B7"/>
      <rgbColor rgb="FFD4FB78"/>
      <rgbColor rgb="FFBFBFBF"/>
      <rgbColor rgb="FFF2F2F2"/>
      <rgbColor rgb="FF0000FF"/>
      <rgbColor rgb="FFC0C0C0"/>
      <rgbColor rgb="FFDBE5F1"/>
      <rgbColor rgb="FFC2D69B"/>
      <rgbColor rgb="FFFBD4B4"/>
      <rgbColor rgb="FFA6A6A6"/>
      <rgbColor rgb="FFFF0000"/>
      <rgbColor rgb="FFB2A1C7"/>
      <rgbColor rgb="FF7F7F7F"/>
      <rgbColor rgb="FFD6E3BC"/>
      <rgbColor rgb="FF1F497D"/>
      <rgbColor rgb="FFF2DBDB"/>
      <rgbColor rgb="FFCCC0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EA68"/>
      <color rgb="FF88D47E"/>
      <color rgb="FF78F4A7"/>
      <color rgb="FFCBEDCF"/>
      <color rgb="FFA9E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showGridLines="0" tabSelected="1" topLeftCell="A22" zoomScale="60" zoomScaleNormal="60" workbookViewId="0">
      <selection activeCell="P53" sqref="P53"/>
    </sheetView>
  </sheetViews>
  <sheetFormatPr defaultColWidth="8.85546875" defaultRowHeight="14.25" customHeight="1" x14ac:dyDescent="0.2"/>
  <cols>
    <col min="1" max="1" width="29.7109375" style="3" customWidth="1"/>
    <col min="2" max="2" width="21.42578125" style="3" customWidth="1"/>
    <col min="3" max="3" width="23.28515625" style="3" customWidth="1"/>
    <col min="4" max="5" width="16.42578125" style="3" customWidth="1"/>
    <col min="6" max="7" width="14" style="3" customWidth="1"/>
    <col min="8" max="11" width="13.42578125" style="3" customWidth="1"/>
    <col min="12" max="12" width="15.7109375" style="3" bestFit="1" customWidth="1"/>
    <col min="13" max="13" width="17.85546875" style="3" bestFit="1" customWidth="1"/>
    <col min="14" max="14" width="28.5703125" style="3" customWidth="1"/>
    <col min="15" max="15" width="17.28515625" style="3" bestFit="1" customWidth="1"/>
    <col min="16" max="16" width="15.28515625" style="3" bestFit="1" customWidth="1"/>
    <col min="17" max="17" width="20" style="3" customWidth="1"/>
    <col min="18" max="18" width="20.42578125" style="3" customWidth="1"/>
    <col min="19" max="19" width="15.42578125" style="3" customWidth="1"/>
    <col min="20" max="20" width="14.140625" style="3" customWidth="1"/>
    <col min="21" max="134" width="8.85546875" style="108" customWidth="1"/>
    <col min="135" max="252" width="8.85546875" style="3" customWidth="1"/>
  </cols>
  <sheetData>
    <row r="1" spans="1:252" ht="15" customHeight="1" thickBo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4"/>
      <c r="S1" s="6"/>
    </row>
    <row r="2" spans="1:252" ht="15.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1"/>
    </row>
    <row r="3" spans="1:252" ht="30.75" customHeight="1" thickBot="1" x14ac:dyDescent="0.25">
      <c r="A3" s="181" t="s">
        <v>1</v>
      </c>
      <c r="B3" s="182"/>
      <c r="C3" s="182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  <c r="T3" s="21"/>
    </row>
    <row r="4" spans="1:252" ht="30.75" customHeight="1" thickBot="1" x14ac:dyDescent="0.3">
      <c r="A4" s="183" t="s">
        <v>76</v>
      </c>
      <c r="B4" s="184"/>
      <c r="C4" s="184"/>
      <c r="D4" s="185" t="s">
        <v>2</v>
      </c>
      <c r="E4" s="186"/>
      <c r="F4" s="186"/>
      <c r="G4" s="186"/>
      <c r="H4" s="186"/>
      <c r="I4" s="186"/>
      <c r="J4" s="186"/>
      <c r="K4" s="10"/>
      <c r="L4" s="10"/>
      <c r="M4" s="10"/>
      <c r="N4" s="10"/>
      <c r="O4" s="10"/>
      <c r="P4" s="10"/>
      <c r="Q4" s="10"/>
      <c r="R4" s="173"/>
      <c r="S4" s="173"/>
      <c r="T4" s="168"/>
    </row>
    <row r="5" spans="1:252" ht="28.5" customHeight="1" thickBot="1" x14ac:dyDescent="0.3">
      <c r="A5" s="187"/>
      <c r="B5" s="187"/>
      <c r="C5" s="187"/>
      <c r="D5" s="188" t="s">
        <v>3</v>
      </c>
      <c r="E5" s="189"/>
      <c r="F5" s="190" t="s">
        <v>4</v>
      </c>
      <c r="G5" s="187"/>
      <c r="H5" s="187"/>
      <c r="I5" s="187"/>
      <c r="J5" s="187"/>
      <c r="K5" s="189"/>
      <c r="L5" s="174" t="s">
        <v>5</v>
      </c>
      <c r="M5" s="175"/>
      <c r="N5" s="175"/>
      <c r="O5" s="175"/>
      <c r="P5" s="176"/>
      <c r="Q5" s="174" t="s">
        <v>6</v>
      </c>
      <c r="R5" s="177"/>
      <c r="S5" s="171" t="s">
        <v>98</v>
      </c>
      <c r="T5" s="172"/>
    </row>
    <row r="6" spans="1:252" ht="108" customHeight="1" thickBot="1" x14ac:dyDescent="0.25">
      <c r="A6" s="115" t="s">
        <v>75</v>
      </c>
      <c r="B6" s="116" t="s">
        <v>7</v>
      </c>
      <c r="C6" s="117" t="s">
        <v>8</v>
      </c>
      <c r="D6" s="118" t="s">
        <v>9</v>
      </c>
      <c r="E6" s="119" t="s">
        <v>10</v>
      </c>
      <c r="F6" s="120" t="s">
        <v>11</v>
      </c>
      <c r="G6" s="121" t="s">
        <v>12</v>
      </c>
      <c r="H6" s="121" t="s">
        <v>13</v>
      </c>
      <c r="I6" s="121" t="s">
        <v>14</v>
      </c>
      <c r="J6" s="121" t="s">
        <v>15</v>
      </c>
      <c r="K6" s="116" t="s">
        <v>16</v>
      </c>
      <c r="L6" s="120" t="s">
        <v>17</v>
      </c>
      <c r="M6" s="121" t="s">
        <v>18</v>
      </c>
      <c r="N6" s="121" t="s">
        <v>19</v>
      </c>
      <c r="O6" s="121" t="s">
        <v>20</v>
      </c>
      <c r="P6" s="122" t="s">
        <v>79</v>
      </c>
      <c r="Q6" s="115" t="s">
        <v>21</v>
      </c>
      <c r="R6" s="149" t="s">
        <v>22</v>
      </c>
      <c r="S6" s="169" t="s">
        <v>99</v>
      </c>
      <c r="T6" s="170" t="s">
        <v>100</v>
      </c>
    </row>
    <row r="7" spans="1:252" s="40" customFormat="1" ht="43.5" thickBot="1" x14ac:dyDescent="0.25">
      <c r="A7" s="49" t="s">
        <v>32</v>
      </c>
      <c r="B7" s="50" t="s">
        <v>94</v>
      </c>
      <c r="C7" s="51" t="s">
        <v>45</v>
      </c>
      <c r="D7" s="49" t="s">
        <v>27</v>
      </c>
      <c r="E7" s="52" t="s">
        <v>80</v>
      </c>
      <c r="F7" s="44"/>
      <c r="G7" s="45">
        <v>719</v>
      </c>
      <c r="H7" s="45"/>
      <c r="I7" s="45"/>
      <c r="J7" s="45"/>
      <c r="K7" s="46"/>
      <c r="L7" s="47">
        <v>827</v>
      </c>
      <c r="M7" s="48">
        <v>720</v>
      </c>
      <c r="N7" s="48"/>
      <c r="O7" s="48">
        <v>720</v>
      </c>
      <c r="P7" s="138">
        <f>M7-(N7+O7)</f>
        <v>0</v>
      </c>
      <c r="Q7" s="150" t="s">
        <v>28</v>
      </c>
      <c r="R7" s="151" t="s">
        <v>106</v>
      </c>
      <c r="S7" s="143">
        <f t="shared" ref="S7:S13" si="0">M7/L7</f>
        <v>0.87061668681983073</v>
      </c>
      <c r="T7" s="123">
        <f t="shared" ref="T7:T13" si="1">P7/L7</f>
        <v>0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</row>
    <row r="8" spans="1:252" s="40" customFormat="1" ht="26.25" thickBot="1" x14ac:dyDescent="0.25">
      <c r="A8" s="41" t="s">
        <v>32</v>
      </c>
      <c r="B8" s="42" t="s">
        <v>25</v>
      </c>
      <c r="C8" s="33" t="s">
        <v>26</v>
      </c>
      <c r="D8" s="41" t="s">
        <v>27</v>
      </c>
      <c r="E8" s="43" t="s">
        <v>80</v>
      </c>
      <c r="F8" s="44">
        <v>67180</v>
      </c>
      <c r="G8" s="45"/>
      <c r="H8" s="45"/>
      <c r="I8" s="45"/>
      <c r="J8" s="45"/>
      <c r="K8" s="46"/>
      <c r="L8" s="47">
        <v>11085</v>
      </c>
      <c r="M8" s="48">
        <v>35082</v>
      </c>
      <c r="N8" s="48"/>
      <c r="O8" s="48">
        <v>16795</v>
      </c>
      <c r="P8" s="138">
        <f>M8-(N8+O8)</f>
        <v>18287</v>
      </c>
      <c r="Q8" s="152" t="s">
        <v>87</v>
      </c>
      <c r="R8" s="153" t="s">
        <v>107</v>
      </c>
      <c r="S8" s="143">
        <f t="shared" si="0"/>
        <v>3.1648173207036536</v>
      </c>
      <c r="T8" s="123">
        <f t="shared" si="1"/>
        <v>1.6497068110058637</v>
      </c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</row>
    <row r="9" spans="1:252" s="40" customFormat="1" ht="26.25" thickBot="1" x14ac:dyDescent="0.25">
      <c r="A9" s="41" t="s">
        <v>32</v>
      </c>
      <c r="B9" s="42" t="s">
        <v>33</v>
      </c>
      <c r="C9" s="33" t="s">
        <v>30</v>
      </c>
      <c r="D9" s="41" t="s">
        <v>27</v>
      </c>
      <c r="E9" s="43" t="s">
        <v>80</v>
      </c>
      <c r="F9" s="44">
        <v>64146</v>
      </c>
      <c r="G9" s="45"/>
      <c r="H9" s="45"/>
      <c r="I9" s="45"/>
      <c r="J9" s="45"/>
      <c r="K9" s="46"/>
      <c r="L9" s="47">
        <v>10584</v>
      </c>
      <c r="M9" s="48">
        <v>66114</v>
      </c>
      <c r="N9" s="48"/>
      <c r="O9" s="48">
        <v>16037</v>
      </c>
      <c r="P9" s="138">
        <f>M9-(N9+O9)</f>
        <v>50077</v>
      </c>
      <c r="Q9" s="152" t="s">
        <v>87</v>
      </c>
      <c r="R9" s="153" t="s">
        <v>107</v>
      </c>
      <c r="S9" s="143">
        <f t="shared" si="0"/>
        <v>6.2465986394557822</v>
      </c>
      <c r="T9" s="123">
        <f t="shared" si="1"/>
        <v>4.7313869992441422</v>
      </c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</row>
    <row r="10" spans="1:252" s="40" customFormat="1" ht="29.25" thickBot="1" x14ac:dyDescent="0.25">
      <c r="A10" s="105" t="s">
        <v>32</v>
      </c>
      <c r="B10" s="106" t="s">
        <v>70</v>
      </c>
      <c r="C10" s="51" t="s">
        <v>74</v>
      </c>
      <c r="D10" s="105" t="s">
        <v>27</v>
      </c>
      <c r="E10" s="107" t="s">
        <v>77</v>
      </c>
      <c r="F10" s="34">
        <v>32757.25</v>
      </c>
      <c r="G10" s="35"/>
      <c r="H10" s="35"/>
      <c r="I10" s="35"/>
      <c r="J10" s="35"/>
      <c r="K10" s="36"/>
      <c r="L10" s="37">
        <v>3931</v>
      </c>
      <c r="M10" s="38">
        <v>1000</v>
      </c>
      <c r="N10" s="38"/>
      <c r="O10" s="38" t="s">
        <v>97</v>
      </c>
      <c r="P10" s="138">
        <v>1000</v>
      </c>
      <c r="Q10" s="150" t="s">
        <v>87</v>
      </c>
      <c r="R10" s="151" t="s">
        <v>108</v>
      </c>
      <c r="S10" s="143">
        <f t="shared" si="0"/>
        <v>0.25438819638768762</v>
      </c>
      <c r="T10" s="123">
        <f t="shared" si="1"/>
        <v>0.25438819638768762</v>
      </c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</row>
    <row r="11" spans="1:252" s="40" customFormat="1" ht="27.75" customHeight="1" thickBot="1" x14ac:dyDescent="0.25">
      <c r="A11" s="41" t="s">
        <v>32</v>
      </c>
      <c r="B11" s="42" t="s">
        <v>41</v>
      </c>
      <c r="C11" s="33" t="s">
        <v>42</v>
      </c>
      <c r="D11" s="49" t="s">
        <v>27</v>
      </c>
      <c r="E11" s="43" t="s">
        <v>102</v>
      </c>
      <c r="F11" s="44">
        <v>2008</v>
      </c>
      <c r="G11" s="45">
        <v>2754</v>
      </c>
      <c r="H11" s="45"/>
      <c r="I11" s="45"/>
      <c r="J11" s="45"/>
      <c r="K11" s="46"/>
      <c r="L11" s="47">
        <v>3521</v>
      </c>
      <c r="M11" s="48">
        <v>25000</v>
      </c>
      <c r="N11" s="48"/>
      <c r="O11" s="48">
        <v>3546</v>
      </c>
      <c r="P11" s="138">
        <f>M11-(N11+O11)</f>
        <v>21454</v>
      </c>
      <c r="Q11" s="152" t="s">
        <v>87</v>
      </c>
      <c r="R11" s="153" t="s">
        <v>109</v>
      </c>
      <c r="S11" s="143">
        <f>M11/L11</f>
        <v>7.1002556092019313</v>
      </c>
      <c r="T11" s="123">
        <f>P11/L11</f>
        <v>6.0931553535927296</v>
      </c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</row>
    <row r="12" spans="1:252" s="40" customFormat="1" ht="29.25" thickBot="1" x14ac:dyDescent="0.25">
      <c r="A12" s="41" t="s">
        <v>32</v>
      </c>
      <c r="B12" s="42" t="s">
        <v>34</v>
      </c>
      <c r="C12" s="33" t="s">
        <v>30</v>
      </c>
      <c r="D12" s="41" t="s">
        <v>27</v>
      </c>
      <c r="E12" s="43" t="s">
        <v>81</v>
      </c>
      <c r="F12" s="44">
        <v>106267</v>
      </c>
      <c r="G12" s="45"/>
      <c r="H12" s="45"/>
      <c r="I12" s="45"/>
      <c r="J12" s="45"/>
      <c r="K12" s="46"/>
      <c r="L12" s="47">
        <v>17534</v>
      </c>
      <c r="M12" s="48">
        <v>98790</v>
      </c>
      <c r="N12" s="48"/>
      <c r="O12" s="48">
        <v>25527</v>
      </c>
      <c r="P12" s="138">
        <f>M12-(N12+O12)</f>
        <v>73263</v>
      </c>
      <c r="Q12" s="152" t="s">
        <v>87</v>
      </c>
      <c r="R12" s="153" t="s">
        <v>107</v>
      </c>
      <c r="S12" s="143">
        <f t="shared" si="0"/>
        <v>5.6341964183871331</v>
      </c>
      <c r="T12" s="123">
        <f t="shared" si="1"/>
        <v>4.1783392266453747</v>
      </c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</row>
    <row r="13" spans="1:252" s="40" customFormat="1" ht="26.25" thickBot="1" x14ac:dyDescent="0.25">
      <c r="A13" s="41" t="s">
        <v>32</v>
      </c>
      <c r="B13" s="42" t="s">
        <v>46</v>
      </c>
      <c r="C13" s="33" t="s">
        <v>45</v>
      </c>
      <c r="D13" s="49" t="s">
        <v>27</v>
      </c>
      <c r="E13" s="43" t="s">
        <v>81</v>
      </c>
      <c r="F13" s="44"/>
      <c r="G13" s="45">
        <v>1050</v>
      </c>
      <c r="H13" s="45"/>
      <c r="I13" s="45"/>
      <c r="J13" s="45"/>
      <c r="K13" s="46"/>
      <c r="L13" s="47">
        <v>1202</v>
      </c>
      <c r="M13" s="48">
        <v>8000</v>
      </c>
      <c r="N13" s="48"/>
      <c r="O13" s="48">
        <v>4000</v>
      </c>
      <c r="P13" s="138">
        <f>M13-(N13+O13)</f>
        <v>4000</v>
      </c>
      <c r="Q13" s="152" t="s">
        <v>87</v>
      </c>
      <c r="R13" s="153" t="s">
        <v>106</v>
      </c>
      <c r="S13" s="143">
        <f t="shared" si="0"/>
        <v>6.6555740432612316</v>
      </c>
      <c r="T13" s="123">
        <f t="shared" si="1"/>
        <v>3.3277870216306158</v>
      </c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</row>
    <row r="14" spans="1:252" s="40" customFormat="1" ht="26.25" thickBot="1" x14ac:dyDescent="0.25">
      <c r="A14" s="41" t="s">
        <v>32</v>
      </c>
      <c r="B14" s="42" t="s">
        <v>44</v>
      </c>
      <c r="C14" s="33" t="s">
        <v>43</v>
      </c>
      <c r="D14" s="41" t="s">
        <v>27</v>
      </c>
      <c r="E14" s="43" t="s">
        <v>101</v>
      </c>
      <c r="F14" s="44">
        <v>1111</v>
      </c>
      <c r="G14" s="45">
        <v>6212</v>
      </c>
      <c r="H14" s="45"/>
      <c r="I14" s="45"/>
      <c r="J14" s="45"/>
      <c r="K14" s="46"/>
      <c r="L14" s="47">
        <v>7144</v>
      </c>
      <c r="M14" s="48">
        <v>100000</v>
      </c>
      <c r="N14" s="48"/>
      <c r="O14" s="48">
        <v>50000</v>
      </c>
      <c r="P14" s="138">
        <f>M14-(N14+O14)</f>
        <v>50000</v>
      </c>
      <c r="Q14" s="152" t="s">
        <v>87</v>
      </c>
      <c r="R14" s="153" t="s">
        <v>107</v>
      </c>
      <c r="S14" s="143">
        <f>M14/L14</f>
        <v>13.997760358342665</v>
      </c>
      <c r="T14" s="123">
        <f>P14/L14</f>
        <v>6.9988801791713326</v>
      </c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</row>
    <row r="15" spans="1:252" s="76" customFormat="1" ht="15" customHeight="1" thickBot="1" x14ac:dyDescent="0.25">
      <c r="A15" s="66" t="s">
        <v>58</v>
      </c>
      <c r="B15" s="67" t="s">
        <v>59</v>
      </c>
      <c r="C15" s="68" t="s">
        <v>26</v>
      </c>
      <c r="D15" s="66" t="s">
        <v>55</v>
      </c>
      <c r="E15" s="69" t="s">
        <v>82</v>
      </c>
      <c r="F15" s="70">
        <v>4508</v>
      </c>
      <c r="G15" s="71"/>
      <c r="H15" s="71"/>
      <c r="I15" s="71"/>
      <c r="J15" s="71"/>
      <c r="K15" s="72"/>
      <c r="L15" s="73">
        <f>F15*0.15</f>
        <v>676.19999999999993</v>
      </c>
      <c r="M15" s="74">
        <v>3000</v>
      </c>
      <c r="N15" s="74"/>
      <c r="O15" s="74">
        <f>F15*0.25</f>
        <v>1127</v>
      </c>
      <c r="P15" s="139">
        <f t="shared" ref="P15:P55" si="2">M15-(N15+O15)</f>
        <v>1873</v>
      </c>
      <c r="Q15" s="154" t="s">
        <v>73</v>
      </c>
      <c r="R15" s="155" t="s">
        <v>71</v>
      </c>
      <c r="S15" s="144">
        <f t="shared" ref="S15:S55" si="3">M15/L15</f>
        <v>4.4365572315882877</v>
      </c>
      <c r="T15" s="124">
        <f t="shared" ref="T15:T55" si="4">P15/L15</f>
        <v>2.7698905649216212</v>
      </c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</row>
    <row r="16" spans="1:252" s="76" customFormat="1" ht="15" customHeight="1" thickBot="1" x14ac:dyDescent="0.25">
      <c r="A16" s="66" t="s">
        <v>58</v>
      </c>
      <c r="B16" s="67" t="s">
        <v>60</v>
      </c>
      <c r="C16" s="68" t="s">
        <v>43</v>
      </c>
      <c r="D16" s="66" t="s">
        <v>55</v>
      </c>
      <c r="E16" s="69" t="s">
        <v>82</v>
      </c>
      <c r="F16" s="70"/>
      <c r="G16" s="71">
        <v>500</v>
      </c>
      <c r="H16" s="71"/>
      <c r="I16" s="71"/>
      <c r="J16" s="71"/>
      <c r="K16" s="72"/>
      <c r="L16" s="73">
        <f>G16*0.9</f>
        <v>450</v>
      </c>
      <c r="M16" s="74">
        <v>5500</v>
      </c>
      <c r="N16" s="74"/>
      <c r="O16" s="74"/>
      <c r="P16" s="139">
        <f t="shared" si="2"/>
        <v>5500</v>
      </c>
      <c r="Q16" s="154" t="s">
        <v>73</v>
      </c>
      <c r="R16" s="155" t="s">
        <v>71</v>
      </c>
      <c r="S16" s="144">
        <f t="shared" si="3"/>
        <v>12.222222222222221</v>
      </c>
      <c r="T16" s="124">
        <f t="shared" si="4"/>
        <v>12.222222222222221</v>
      </c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</row>
    <row r="17" spans="1:252" s="76" customFormat="1" ht="26.25" thickBot="1" x14ac:dyDescent="0.25">
      <c r="A17" s="66" t="s">
        <v>58</v>
      </c>
      <c r="B17" s="67" t="s">
        <v>30</v>
      </c>
      <c r="C17" s="68" t="s">
        <v>30</v>
      </c>
      <c r="D17" s="66" t="s">
        <v>55</v>
      </c>
      <c r="E17" s="69" t="s">
        <v>82</v>
      </c>
      <c r="F17" s="77">
        <v>16749.82</v>
      </c>
      <c r="G17" s="78"/>
      <c r="H17" s="78"/>
      <c r="I17" s="78"/>
      <c r="J17" s="78"/>
      <c r="K17" s="79"/>
      <c r="L17" s="73">
        <v>2512.4699999999998</v>
      </c>
      <c r="M17" s="74">
        <v>34570.17</v>
      </c>
      <c r="N17" s="74"/>
      <c r="O17" s="74">
        <v>4187.46</v>
      </c>
      <c r="P17" s="139">
        <f t="shared" si="2"/>
        <v>30382.71</v>
      </c>
      <c r="Q17" s="156" t="s">
        <v>73</v>
      </c>
      <c r="R17" s="155" t="s">
        <v>110</v>
      </c>
      <c r="S17" s="144">
        <f t="shared" si="3"/>
        <v>13.759435933563386</v>
      </c>
      <c r="T17" s="124">
        <f t="shared" si="4"/>
        <v>12.092765286749692</v>
      </c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</row>
    <row r="18" spans="1:252" s="62" customFormat="1" ht="29.25" thickBot="1" x14ac:dyDescent="0.25">
      <c r="A18" s="53" t="s">
        <v>40</v>
      </c>
      <c r="B18" s="54" t="s">
        <v>25</v>
      </c>
      <c r="C18" s="55" t="s">
        <v>26</v>
      </c>
      <c r="D18" s="53" t="s">
        <v>27</v>
      </c>
      <c r="E18" s="80" t="s">
        <v>103</v>
      </c>
      <c r="F18" s="63">
        <v>2037</v>
      </c>
      <c r="G18" s="64"/>
      <c r="H18" s="64"/>
      <c r="I18" s="64"/>
      <c r="J18" s="64"/>
      <c r="K18" s="65"/>
      <c r="L18" s="59">
        <v>336</v>
      </c>
      <c r="M18" s="60">
        <v>927</v>
      </c>
      <c r="N18" s="60"/>
      <c r="O18" s="60">
        <v>509</v>
      </c>
      <c r="P18" s="140">
        <f t="shared" si="2"/>
        <v>418</v>
      </c>
      <c r="Q18" s="157" t="s">
        <v>87</v>
      </c>
      <c r="R18" s="158" t="s">
        <v>111</v>
      </c>
      <c r="S18" s="145">
        <f t="shared" si="3"/>
        <v>2.7589285714285716</v>
      </c>
      <c r="T18" s="125">
        <f t="shared" si="4"/>
        <v>1.2440476190476191</v>
      </c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</row>
    <row r="19" spans="1:252" s="62" customFormat="1" ht="29.25" thickBot="1" x14ac:dyDescent="0.25">
      <c r="A19" s="53" t="s">
        <v>40</v>
      </c>
      <c r="B19" s="54" t="s">
        <v>29</v>
      </c>
      <c r="C19" s="55" t="s">
        <v>30</v>
      </c>
      <c r="D19" s="53" t="s">
        <v>27</v>
      </c>
      <c r="E19" s="80" t="s">
        <v>103</v>
      </c>
      <c r="F19" s="63">
        <v>67373</v>
      </c>
      <c r="G19" s="64"/>
      <c r="H19" s="64"/>
      <c r="I19" s="64"/>
      <c r="J19" s="64"/>
      <c r="K19" s="65"/>
      <c r="L19" s="59">
        <v>11117</v>
      </c>
      <c r="M19" s="60">
        <v>96115</v>
      </c>
      <c r="N19" s="60"/>
      <c r="O19" s="60">
        <v>16843</v>
      </c>
      <c r="P19" s="140">
        <f t="shared" si="2"/>
        <v>79272</v>
      </c>
      <c r="Q19" s="157" t="s">
        <v>87</v>
      </c>
      <c r="R19" s="158" t="s">
        <v>111</v>
      </c>
      <c r="S19" s="145">
        <f t="shared" si="3"/>
        <v>8.6457677430961599</v>
      </c>
      <c r="T19" s="125">
        <f t="shared" si="4"/>
        <v>7.1307007286138351</v>
      </c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</row>
    <row r="20" spans="1:252" s="62" customFormat="1" ht="29.25" thickBot="1" x14ac:dyDescent="0.25">
      <c r="A20" s="53" t="s">
        <v>40</v>
      </c>
      <c r="B20" s="54" t="s">
        <v>53</v>
      </c>
      <c r="C20" s="55" t="s">
        <v>50</v>
      </c>
      <c r="D20" s="53" t="s">
        <v>27</v>
      </c>
      <c r="E20" s="80" t="s">
        <v>103</v>
      </c>
      <c r="F20" s="63"/>
      <c r="G20" s="64">
        <v>7710</v>
      </c>
      <c r="H20" s="64"/>
      <c r="I20" s="64"/>
      <c r="J20" s="64"/>
      <c r="K20" s="65"/>
      <c r="L20" s="59">
        <v>8866</v>
      </c>
      <c r="M20" s="60">
        <v>25000</v>
      </c>
      <c r="N20" s="60"/>
      <c r="O20" s="60">
        <v>12500</v>
      </c>
      <c r="P20" s="140">
        <f t="shared" si="2"/>
        <v>12500</v>
      </c>
      <c r="Q20" s="157" t="s">
        <v>87</v>
      </c>
      <c r="R20" s="158" t="s">
        <v>23</v>
      </c>
      <c r="S20" s="145">
        <f t="shared" si="3"/>
        <v>2.8197608842770134</v>
      </c>
      <c r="T20" s="125">
        <f t="shared" si="4"/>
        <v>1.4098804421385067</v>
      </c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</row>
    <row r="21" spans="1:252" s="62" customFormat="1" ht="29.25" thickBot="1" x14ac:dyDescent="0.25">
      <c r="A21" s="98" t="s">
        <v>40</v>
      </c>
      <c r="B21" s="58" t="s">
        <v>93</v>
      </c>
      <c r="C21" s="81" t="s">
        <v>45</v>
      </c>
      <c r="D21" s="57" t="s">
        <v>27</v>
      </c>
      <c r="E21" s="56" t="s">
        <v>103</v>
      </c>
      <c r="F21" s="63"/>
      <c r="G21" s="64">
        <v>522</v>
      </c>
      <c r="H21" s="64"/>
      <c r="I21" s="64"/>
      <c r="J21" s="64"/>
      <c r="K21" s="65"/>
      <c r="L21" s="59">
        <v>600</v>
      </c>
      <c r="M21" s="60">
        <v>414</v>
      </c>
      <c r="N21" s="60"/>
      <c r="O21" s="60">
        <v>414</v>
      </c>
      <c r="P21" s="140">
        <f t="shared" si="2"/>
        <v>0</v>
      </c>
      <c r="Q21" s="159" t="s">
        <v>28</v>
      </c>
      <c r="R21" s="160" t="s">
        <v>109</v>
      </c>
      <c r="S21" s="145">
        <f t="shared" si="3"/>
        <v>0.69</v>
      </c>
      <c r="T21" s="125">
        <f t="shared" si="4"/>
        <v>0</v>
      </c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</row>
    <row r="22" spans="1:252" s="62" customFormat="1" ht="29.25" thickBot="1" x14ac:dyDescent="0.25">
      <c r="A22" s="53" t="s">
        <v>40</v>
      </c>
      <c r="B22" s="54" t="s">
        <v>39</v>
      </c>
      <c r="C22" s="55" t="s">
        <v>30</v>
      </c>
      <c r="D22" s="53" t="s">
        <v>27</v>
      </c>
      <c r="E22" s="80" t="s">
        <v>103</v>
      </c>
      <c r="F22" s="63">
        <v>8889</v>
      </c>
      <c r="G22" s="64"/>
      <c r="H22" s="64"/>
      <c r="I22" s="64"/>
      <c r="J22" s="64"/>
      <c r="K22" s="65"/>
      <c r="L22" s="59">
        <v>1467</v>
      </c>
      <c r="M22" s="60">
        <v>21247</v>
      </c>
      <c r="N22" s="60"/>
      <c r="O22" s="60">
        <v>2222</v>
      </c>
      <c r="P22" s="140">
        <f>M22-(N22+O22)</f>
        <v>19025</v>
      </c>
      <c r="Q22" s="157" t="s">
        <v>87</v>
      </c>
      <c r="R22" s="158" t="s">
        <v>111</v>
      </c>
      <c r="S22" s="145">
        <f>M22/L22</f>
        <v>14.483299250170417</v>
      </c>
      <c r="T22" s="125">
        <f>P22/L22</f>
        <v>12.968643490115882</v>
      </c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</row>
    <row r="23" spans="1:252" s="40" customFormat="1" ht="26.25" thickBot="1" x14ac:dyDescent="0.25">
      <c r="A23" s="41" t="s">
        <v>24</v>
      </c>
      <c r="B23" s="42" t="s">
        <v>25</v>
      </c>
      <c r="C23" s="33" t="s">
        <v>26</v>
      </c>
      <c r="D23" s="41" t="s">
        <v>27</v>
      </c>
      <c r="E23" s="43" t="s">
        <v>83</v>
      </c>
      <c r="F23" s="44">
        <v>93868</v>
      </c>
      <c r="G23" s="45"/>
      <c r="H23" s="45"/>
      <c r="I23" s="45"/>
      <c r="J23" s="45"/>
      <c r="K23" s="46"/>
      <c r="L23" s="47">
        <v>15488</v>
      </c>
      <c r="M23" s="48">
        <v>47951</v>
      </c>
      <c r="N23" s="48"/>
      <c r="O23" s="48">
        <v>23467</v>
      </c>
      <c r="P23" s="138">
        <f t="shared" si="2"/>
        <v>24484</v>
      </c>
      <c r="Q23" s="152" t="s">
        <v>87</v>
      </c>
      <c r="R23" s="153" t="s">
        <v>112</v>
      </c>
      <c r="S23" s="143">
        <f t="shared" si="3"/>
        <v>3.0960098140495869</v>
      </c>
      <c r="T23" s="123">
        <f t="shared" si="4"/>
        <v>1.5808367768595042</v>
      </c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</row>
    <row r="24" spans="1:252" s="40" customFormat="1" ht="43.5" thickBot="1" x14ac:dyDescent="0.25">
      <c r="A24" s="49" t="s">
        <v>24</v>
      </c>
      <c r="B24" s="50" t="s">
        <v>94</v>
      </c>
      <c r="C24" s="51" t="s">
        <v>45</v>
      </c>
      <c r="D24" s="49" t="s">
        <v>27</v>
      </c>
      <c r="E24" s="52" t="s">
        <v>80</v>
      </c>
      <c r="F24" s="44"/>
      <c r="G24" s="45">
        <v>1052</v>
      </c>
      <c r="H24" s="45"/>
      <c r="I24" s="45"/>
      <c r="J24" s="45"/>
      <c r="K24" s="46"/>
      <c r="L24" s="47">
        <v>1209</v>
      </c>
      <c r="M24" s="48">
        <v>1114</v>
      </c>
      <c r="N24" s="48"/>
      <c r="O24" s="48">
        <v>1114</v>
      </c>
      <c r="P24" s="138">
        <f>M24-(N24+O24)</f>
        <v>0</v>
      </c>
      <c r="Q24" s="150" t="s">
        <v>28</v>
      </c>
      <c r="R24" s="151" t="s">
        <v>109</v>
      </c>
      <c r="S24" s="143">
        <f>M24/L24</f>
        <v>0.92142266335814726</v>
      </c>
      <c r="T24" s="123">
        <f>P24/L24</f>
        <v>0</v>
      </c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</row>
    <row r="25" spans="1:252" s="40" customFormat="1" ht="26.25" thickBot="1" x14ac:dyDescent="0.25">
      <c r="A25" s="41" t="s">
        <v>24</v>
      </c>
      <c r="B25" s="42" t="s">
        <v>41</v>
      </c>
      <c r="C25" s="33" t="s">
        <v>42</v>
      </c>
      <c r="D25" s="49" t="s">
        <v>27</v>
      </c>
      <c r="E25" s="43" t="s">
        <v>80</v>
      </c>
      <c r="F25" s="44">
        <v>13917</v>
      </c>
      <c r="G25" s="45">
        <v>2959</v>
      </c>
      <c r="H25" s="45"/>
      <c r="I25" s="45"/>
      <c r="J25" s="45"/>
      <c r="K25" s="46"/>
      <c r="L25" s="47">
        <v>5908</v>
      </c>
      <c r="M25" s="48">
        <v>50000</v>
      </c>
      <c r="N25" s="48"/>
      <c r="O25" s="48">
        <v>5221</v>
      </c>
      <c r="P25" s="138">
        <f>M25-(N25+O25)</f>
        <v>44779</v>
      </c>
      <c r="Q25" s="152" t="s">
        <v>87</v>
      </c>
      <c r="R25" s="153" t="s">
        <v>109</v>
      </c>
      <c r="S25" s="143">
        <f>M25/L25</f>
        <v>8.4631008801624912</v>
      </c>
      <c r="T25" s="123">
        <f>P25/L25</f>
        <v>7.5793838862559237</v>
      </c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</row>
    <row r="26" spans="1:252" s="40" customFormat="1" ht="29.25" thickBot="1" x14ac:dyDescent="0.25">
      <c r="A26" s="49" t="s">
        <v>24</v>
      </c>
      <c r="B26" s="50" t="s">
        <v>70</v>
      </c>
      <c r="C26" s="51" t="s">
        <v>74</v>
      </c>
      <c r="D26" s="49" t="s">
        <v>27</v>
      </c>
      <c r="E26" s="52" t="s">
        <v>77</v>
      </c>
      <c r="F26" s="44">
        <v>72648.75</v>
      </c>
      <c r="G26" s="45"/>
      <c r="H26" s="45"/>
      <c r="I26" s="45"/>
      <c r="J26" s="45"/>
      <c r="K26" s="46"/>
      <c r="L26" s="47">
        <v>8718</v>
      </c>
      <c r="M26" s="48">
        <v>1000</v>
      </c>
      <c r="N26" s="48"/>
      <c r="O26" s="48" t="s">
        <v>97</v>
      </c>
      <c r="P26" s="138">
        <v>1000</v>
      </c>
      <c r="Q26" s="150" t="s">
        <v>87</v>
      </c>
      <c r="R26" s="151" t="s">
        <v>108</v>
      </c>
      <c r="S26" s="143">
        <f>M26/L26</f>
        <v>0.11470520761642579</v>
      </c>
      <c r="T26" s="123">
        <f>P26/L26</f>
        <v>0.11470520761642579</v>
      </c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</row>
    <row r="27" spans="1:252" s="40" customFormat="1" ht="26.25" thickBot="1" x14ac:dyDescent="0.25">
      <c r="A27" s="41" t="s">
        <v>24</v>
      </c>
      <c r="B27" s="42" t="s">
        <v>29</v>
      </c>
      <c r="C27" s="33" t="s">
        <v>30</v>
      </c>
      <c r="D27" s="41" t="s">
        <v>27</v>
      </c>
      <c r="E27" s="43" t="s">
        <v>81</v>
      </c>
      <c r="F27" s="44">
        <v>107857</v>
      </c>
      <c r="G27" s="45"/>
      <c r="H27" s="45"/>
      <c r="I27" s="45"/>
      <c r="J27" s="45"/>
      <c r="K27" s="46"/>
      <c r="L27" s="47">
        <v>17796</v>
      </c>
      <c r="M27" s="48">
        <v>98180</v>
      </c>
      <c r="N27" s="48"/>
      <c r="O27" s="48">
        <v>26964</v>
      </c>
      <c r="P27" s="138">
        <f t="shared" si="2"/>
        <v>71216</v>
      </c>
      <c r="Q27" s="152" t="s">
        <v>87</v>
      </c>
      <c r="R27" s="153" t="s">
        <v>112</v>
      </c>
      <c r="S27" s="143">
        <f t="shared" si="3"/>
        <v>5.5169701056417173</v>
      </c>
      <c r="T27" s="123">
        <f t="shared" si="4"/>
        <v>4.0017981568891887</v>
      </c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</row>
    <row r="28" spans="1:252" s="40" customFormat="1" ht="26.25" thickBot="1" x14ac:dyDescent="0.25">
      <c r="A28" s="41" t="s">
        <v>24</v>
      </c>
      <c r="B28" s="42" t="s">
        <v>31</v>
      </c>
      <c r="C28" s="33" t="s">
        <v>30</v>
      </c>
      <c r="D28" s="41" t="s">
        <v>27</v>
      </c>
      <c r="E28" s="43" t="s">
        <v>84</v>
      </c>
      <c r="F28" s="44">
        <v>114224</v>
      </c>
      <c r="G28" s="45"/>
      <c r="H28" s="45"/>
      <c r="I28" s="45"/>
      <c r="J28" s="45"/>
      <c r="K28" s="46"/>
      <c r="L28" s="47">
        <v>18847</v>
      </c>
      <c r="M28" s="48">
        <v>95402</v>
      </c>
      <c r="N28" s="48"/>
      <c r="O28" s="48">
        <v>28556</v>
      </c>
      <c r="P28" s="138">
        <f t="shared" si="2"/>
        <v>66846</v>
      </c>
      <c r="Q28" s="152" t="s">
        <v>87</v>
      </c>
      <c r="R28" s="153" t="s">
        <v>112</v>
      </c>
      <c r="S28" s="143">
        <f t="shared" si="3"/>
        <v>5.0619196689128243</v>
      </c>
      <c r="T28" s="123">
        <f t="shared" si="4"/>
        <v>3.5467713694487188</v>
      </c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</row>
    <row r="29" spans="1:252" s="92" customFormat="1" ht="26.25" thickBot="1" x14ac:dyDescent="0.25">
      <c r="A29" s="82" t="s">
        <v>47</v>
      </c>
      <c r="B29" s="83" t="s">
        <v>56</v>
      </c>
      <c r="C29" s="84" t="s">
        <v>30</v>
      </c>
      <c r="D29" s="82" t="s">
        <v>55</v>
      </c>
      <c r="E29" s="85" t="s">
        <v>82</v>
      </c>
      <c r="F29" s="86">
        <v>16305</v>
      </c>
      <c r="G29" s="87"/>
      <c r="H29" s="87"/>
      <c r="I29" s="87"/>
      <c r="J29" s="87"/>
      <c r="K29" s="88"/>
      <c r="L29" s="89">
        <f>F29*0.15</f>
        <v>2445.75</v>
      </c>
      <c r="M29" s="90">
        <v>350</v>
      </c>
      <c r="N29" s="90"/>
      <c r="O29" s="90"/>
      <c r="P29" s="141">
        <f t="shared" si="2"/>
        <v>350</v>
      </c>
      <c r="Q29" s="161" t="s">
        <v>73</v>
      </c>
      <c r="R29" s="162" t="s">
        <v>114</v>
      </c>
      <c r="S29" s="146">
        <f t="shared" si="3"/>
        <v>0.14310538689563529</v>
      </c>
      <c r="T29" s="126">
        <f t="shared" si="4"/>
        <v>0.14310538689563529</v>
      </c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</row>
    <row r="30" spans="1:252" s="92" customFormat="1" ht="26.25" thickBot="1" x14ac:dyDescent="0.25">
      <c r="A30" s="82" t="s">
        <v>47</v>
      </c>
      <c r="B30" s="83" t="s">
        <v>48</v>
      </c>
      <c r="C30" s="84" t="s">
        <v>43</v>
      </c>
      <c r="D30" s="82" t="s">
        <v>27</v>
      </c>
      <c r="E30" s="94" t="s">
        <v>104</v>
      </c>
      <c r="F30" s="86">
        <v>521</v>
      </c>
      <c r="G30" s="87">
        <v>381</v>
      </c>
      <c r="H30" s="87"/>
      <c r="I30" s="87"/>
      <c r="J30" s="87"/>
      <c r="K30" s="88"/>
      <c r="L30" s="89">
        <v>380</v>
      </c>
      <c r="M30" s="90">
        <v>3500</v>
      </c>
      <c r="N30" s="90"/>
      <c r="O30" s="90">
        <v>1750</v>
      </c>
      <c r="P30" s="141">
        <f>M30-(N30+O30)</f>
        <v>1750</v>
      </c>
      <c r="Q30" s="163" t="s">
        <v>73</v>
      </c>
      <c r="R30" s="164" t="s">
        <v>115</v>
      </c>
      <c r="S30" s="146">
        <f>M30/L30</f>
        <v>9.2105263157894743</v>
      </c>
      <c r="T30" s="126">
        <f>P30/L30</f>
        <v>4.6052631578947372</v>
      </c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</row>
    <row r="31" spans="1:252" s="92" customFormat="1" ht="26.25" thickBot="1" x14ac:dyDescent="0.25">
      <c r="A31" s="82" t="s">
        <v>47</v>
      </c>
      <c r="B31" s="83" t="s">
        <v>30</v>
      </c>
      <c r="C31" s="84" t="s">
        <v>30</v>
      </c>
      <c r="D31" s="82" t="s">
        <v>27</v>
      </c>
      <c r="E31" s="85" t="s">
        <v>77</v>
      </c>
      <c r="F31" s="86">
        <v>41298.14</v>
      </c>
      <c r="G31" s="87"/>
      <c r="H31" s="87"/>
      <c r="I31" s="87"/>
      <c r="J31" s="87"/>
      <c r="K31" s="88"/>
      <c r="L31" s="89">
        <v>6194.72</v>
      </c>
      <c r="M31" s="90">
        <v>90694.51</v>
      </c>
      <c r="N31" s="90"/>
      <c r="O31" s="90">
        <v>10324.540000000001</v>
      </c>
      <c r="P31" s="141">
        <f>M31-(N31+O31)</f>
        <v>80369.97</v>
      </c>
      <c r="Q31" s="163" t="s">
        <v>87</v>
      </c>
      <c r="R31" s="162" t="s">
        <v>116</v>
      </c>
      <c r="S31" s="146">
        <f>M31/L31</f>
        <v>14.640614910762713</v>
      </c>
      <c r="T31" s="126">
        <f>P31/L31</f>
        <v>12.973947167910737</v>
      </c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</row>
    <row r="32" spans="1:252" s="92" customFormat="1" ht="29.25" thickBot="1" x14ac:dyDescent="0.25">
      <c r="A32" s="82" t="s">
        <v>47</v>
      </c>
      <c r="B32" s="83" t="s">
        <v>41</v>
      </c>
      <c r="C32" s="84" t="s">
        <v>90</v>
      </c>
      <c r="D32" s="82" t="s">
        <v>27</v>
      </c>
      <c r="E32" s="94" t="s">
        <v>77</v>
      </c>
      <c r="F32" s="86">
        <v>2605</v>
      </c>
      <c r="G32" s="87">
        <v>213</v>
      </c>
      <c r="H32" s="87"/>
      <c r="I32" s="87"/>
      <c r="J32" s="87"/>
      <c r="K32" s="88"/>
      <c r="L32" s="89">
        <v>685</v>
      </c>
      <c r="M32" s="90">
        <v>50000</v>
      </c>
      <c r="N32" s="90"/>
      <c r="O32" s="90">
        <v>9600</v>
      </c>
      <c r="P32" s="141">
        <f>M32-(N32+O32)</f>
        <v>40400</v>
      </c>
      <c r="Q32" s="161" t="s">
        <v>87</v>
      </c>
      <c r="R32" s="164" t="s">
        <v>109</v>
      </c>
      <c r="S32" s="146">
        <f>M32/L32</f>
        <v>72.992700729927009</v>
      </c>
      <c r="T32" s="126">
        <f>P32/L32</f>
        <v>58.978102189781019</v>
      </c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</row>
    <row r="33" spans="1:252" s="92" customFormat="1" ht="26.25" thickBot="1" x14ac:dyDescent="0.25">
      <c r="A33" s="101" t="s">
        <v>47</v>
      </c>
      <c r="B33" s="95" t="s">
        <v>91</v>
      </c>
      <c r="C33" s="96" t="s">
        <v>45</v>
      </c>
      <c r="D33" s="93" t="s">
        <v>27</v>
      </c>
      <c r="E33" s="85" t="s">
        <v>77</v>
      </c>
      <c r="F33" s="86">
        <v>3984</v>
      </c>
      <c r="G33" s="87"/>
      <c r="H33" s="87"/>
      <c r="I33" s="87"/>
      <c r="J33" s="87"/>
      <c r="K33" s="88"/>
      <c r="L33" s="89">
        <v>637</v>
      </c>
      <c r="M33" s="90">
        <v>88</v>
      </c>
      <c r="N33" s="90"/>
      <c r="O33" s="90">
        <v>0</v>
      </c>
      <c r="P33" s="141">
        <f t="shared" si="2"/>
        <v>88</v>
      </c>
      <c r="Q33" s="163" t="s">
        <v>87</v>
      </c>
      <c r="R33" s="162" t="s">
        <v>109</v>
      </c>
      <c r="S33" s="146">
        <f t="shared" si="3"/>
        <v>0.13814756671899528</v>
      </c>
      <c r="T33" s="126">
        <f t="shared" si="4"/>
        <v>0.13814756671899528</v>
      </c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</row>
    <row r="34" spans="1:252" s="92" customFormat="1" ht="26.25" thickBot="1" x14ac:dyDescent="0.25">
      <c r="A34" s="82" t="s">
        <v>47</v>
      </c>
      <c r="B34" s="83" t="s">
        <v>49</v>
      </c>
      <c r="C34" s="84" t="s">
        <v>43</v>
      </c>
      <c r="D34" s="82" t="s">
        <v>27</v>
      </c>
      <c r="E34" s="94" t="s">
        <v>77</v>
      </c>
      <c r="F34" s="86">
        <v>73</v>
      </c>
      <c r="G34" s="87">
        <v>86</v>
      </c>
      <c r="H34" s="87"/>
      <c r="I34" s="87"/>
      <c r="J34" s="87"/>
      <c r="K34" s="88"/>
      <c r="L34" s="89">
        <v>86</v>
      </c>
      <c r="M34" s="90">
        <v>2500</v>
      </c>
      <c r="N34" s="90"/>
      <c r="O34" s="90">
        <v>0</v>
      </c>
      <c r="P34" s="141">
        <f t="shared" si="2"/>
        <v>2500</v>
      </c>
      <c r="Q34" s="161" t="s">
        <v>87</v>
      </c>
      <c r="R34" s="164" t="s">
        <v>115</v>
      </c>
      <c r="S34" s="146">
        <f t="shared" si="3"/>
        <v>29.069767441860463</v>
      </c>
      <c r="T34" s="126">
        <f t="shared" si="4"/>
        <v>29.069767441860463</v>
      </c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</row>
    <row r="35" spans="1:252" s="92" customFormat="1" ht="26.25" thickBot="1" x14ac:dyDescent="0.25">
      <c r="A35" s="82" t="s">
        <v>47</v>
      </c>
      <c r="B35" s="83" t="s">
        <v>51</v>
      </c>
      <c r="C35" s="84" t="s">
        <v>50</v>
      </c>
      <c r="D35" s="82" t="s">
        <v>27</v>
      </c>
      <c r="E35" s="94" t="s">
        <v>77</v>
      </c>
      <c r="F35" s="86"/>
      <c r="G35" s="87">
        <v>46</v>
      </c>
      <c r="H35" s="87"/>
      <c r="I35" s="87"/>
      <c r="J35" s="87"/>
      <c r="K35" s="88"/>
      <c r="L35" s="89">
        <v>46</v>
      </c>
      <c r="M35" s="90">
        <v>600</v>
      </c>
      <c r="N35" s="90"/>
      <c r="O35" s="90"/>
      <c r="P35" s="141">
        <f t="shared" si="2"/>
        <v>600</v>
      </c>
      <c r="Q35" s="163" t="s">
        <v>87</v>
      </c>
      <c r="R35" s="164" t="s">
        <v>115</v>
      </c>
      <c r="S35" s="146">
        <f t="shared" si="3"/>
        <v>13.043478260869565</v>
      </c>
      <c r="T35" s="126">
        <f t="shared" si="4"/>
        <v>13.043478260869565</v>
      </c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</row>
    <row r="36" spans="1:252" s="92" customFormat="1" ht="26.25" thickBot="1" x14ac:dyDescent="0.25">
      <c r="A36" s="82" t="s">
        <v>47</v>
      </c>
      <c r="B36" s="83" t="s">
        <v>57</v>
      </c>
      <c r="C36" s="84" t="s">
        <v>26</v>
      </c>
      <c r="D36" s="82" t="s">
        <v>27</v>
      </c>
      <c r="E36" s="85" t="s">
        <v>78</v>
      </c>
      <c r="F36" s="86">
        <v>5510</v>
      </c>
      <c r="G36" s="87"/>
      <c r="H36" s="87"/>
      <c r="I36" s="87"/>
      <c r="J36" s="87"/>
      <c r="K36" s="88"/>
      <c r="L36" s="89">
        <v>827</v>
      </c>
      <c r="M36" s="90">
        <v>2200</v>
      </c>
      <c r="N36" s="90"/>
      <c r="O36" s="90">
        <f>F36*0.25</f>
        <v>1377.5</v>
      </c>
      <c r="P36" s="141">
        <f>M36-(N36+O36)</f>
        <v>822.5</v>
      </c>
      <c r="Q36" s="163" t="s">
        <v>87</v>
      </c>
      <c r="R36" s="162" t="s">
        <v>114</v>
      </c>
      <c r="S36" s="146">
        <f>M36/L36</f>
        <v>2.6602176541717051</v>
      </c>
      <c r="T36" s="126">
        <f>P36/L36</f>
        <v>0.99455864570737607</v>
      </c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</row>
    <row r="37" spans="1:252" s="62" customFormat="1" ht="26.25" thickBot="1" x14ac:dyDescent="0.25">
      <c r="A37" s="53" t="s">
        <v>35</v>
      </c>
      <c r="B37" s="54" t="s">
        <v>25</v>
      </c>
      <c r="C37" s="55" t="s">
        <v>26</v>
      </c>
      <c r="D37" s="53" t="s">
        <v>27</v>
      </c>
      <c r="E37" s="80" t="s">
        <v>80</v>
      </c>
      <c r="F37" s="63">
        <v>53134</v>
      </c>
      <c r="G37" s="64"/>
      <c r="H37" s="64"/>
      <c r="I37" s="64"/>
      <c r="J37" s="64"/>
      <c r="K37" s="65"/>
      <c r="L37" s="59">
        <v>8767</v>
      </c>
      <c r="M37" s="60">
        <v>29904</v>
      </c>
      <c r="N37" s="60"/>
      <c r="O37" s="60">
        <v>13284</v>
      </c>
      <c r="P37" s="140">
        <f t="shared" si="2"/>
        <v>16620</v>
      </c>
      <c r="Q37" s="157" t="s">
        <v>87</v>
      </c>
      <c r="R37" s="158" t="s">
        <v>117</v>
      </c>
      <c r="S37" s="145">
        <f t="shared" si="3"/>
        <v>3.4109729668073459</v>
      </c>
      <c r="T37" s="125">
        <f t="shared" si="4"/>
        <v>1.8957454089198129</v>
      </c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</row>
    <row r="38" spans="1:252" s="62" customFormat="1" ht="26.25" thickBot="1" x14ac:dyDescent="0.25">
      <c r="A38" s="53" t="s">
        <v>35</v>
      </c>
      <c r="B38" s="54" t="s">
        <v>36</v>
      </c>
      <c r="C38" s="55" t="s">
        <v>30</v>
      </c>
      <c r="D38" s="53" t="s">
        <v>27</v>
      </c>
      <c r="E38" s="80" t="s">
        <v>80</v>
      </c>
      <c r="F38" s="63">
        <v>61184</v>
      </c>
      <c r="G38" s="64"/>
      <c r="H38" s="64"/>
      <c r="I38" s="64"/>
      <c r="J38" s="64"/>
      <c r="K38" s="65"/>
      <c r="L38" s="59">
        <v>10095</v>
      </c>
      <c r="M38" s="60">
        <v>66267</v>
      </c>
      <c r="N38" s="60"/>
      <c r="O38" s="60">
        <v>15296</v>
      </c>
      <c r="P38" s="140">
        <f t="shared" si="2"/>
        <v>50971</v>
      </c>
      <c r="Q38" s="157" t="s">
        <v>87</v>
      </c>
      <c r="R38" s="158" t="s">
        <v>117</v>
      </c>
      <c r="S38" s="145">
        <f t="shared" si="3"/>
        <v>6.5643387815750369</v>
      </c>
      <c r="T38" s="125">
        <f t="shared" si="4"/>
        <v>5.0491332342743931</v>
      </c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</row>
    <row r="39" spans="1:252" s="62" customFormat="1" ht="29.25" thickBot="1" x14ac:dyDescent="0.25">
      <c r="A39" s="57" t="s">
        <v>35</v>
      </c>
      <c r="B39" s="58" t="s">
        <v>93</v>
      </c>
      <c r="C39" s="81" t="s">
        <v>45</v>
      </c>
      <c r="D39" s="57" t="s">
        <v>27</v>
      </c>
      <c r="E39" s="56" t="s">
        <v>80</v>
      </c>
      <c r="F39" s="63"/>
      <c r="G39" s="64">
        <v>539</v>
      </c>
      <c r="H39" s="64"/>
      <c r="I39" s="64"/>
      <c r="J39" s="64"/>
      <c r="K39" s="65"/>
      <c r="L39" s="59">
        <v>620</v>
      </c>
      <c r="M39" s="60">
        <v>425</v>
      </c>
      <c r="N39" s="60"/>
      <c r="O39" s="60">
        <v>425</v>
      </c>
      <c r="P39" s="140">
        <f>M39-(N39+O39)</f>
        <v>0</v>
      </c>
      <c r="Q39" s="159" t="s">
        <v>28</v>
      </c>
      <c r="R39" s="158" t="s">
        <v>109</v>
      </c>
      <c r="S39" s="145">
        <f>M39/L39</f>
        <v>0.68548387096774188</v>
      </c>
      <c r="T39" s="125">
        <f>P39/L39</f>
        <v>0</v>
      </c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</row>
    <row r="40" spans="1:252" s="62" customFormat="1" ht="29.25" thickBot="1" x14ac:dyDescent="0.25">
      <c r="A40" s="57" t="s">
        <v>35</v>
      </c>
      <c r="B40" s="58" t="s">
        <v>41</v>
      </c>
      <c r="C40" s="81" t="s">
        <v>89</v>
      </c>
      <c r="D40" s="57" t="s">
        <v>27</v>
      </c>
      <c r="E40" s="56" t="s">
        <v>80</v>
      </c>
      <c r="F40" s="63">
        <v>6127</v>
      </c>
      <c r="G40" s="64">
        <v>1520</v>
      </c>
      <c r="H40" s="64"/>
      <c r="I40" s="64"/>
      <c r="J40" s="64"/>
      <c r="K40" s="65"/>
      <c r="L40" s="59">
        <v>2850</v>
      </c>
      <c r="M40" s="60">
        <v>100000</v>
      </c>
      <c r="N40" s="60"/>
      <c r="O40" s="60">
        <v>9759</v>
      </c>
      <c r="P40" s="140">
        <f>M40-(N40+O40)</f>
        <v>90241</v>
      </c>
      <c r="Q40" s="159" t="s">
        <v>87</v>
      </c>
      <c r="R40" s="160" t="s">
        <v>109</v>
      </c>
      <c r="S40" s="145">
        <f>M40/L40</f>
        <v>35.087719298245617</v>
      </c>
      <c r="T40" s="125">
        <f>P40/L40</f>
        <v>31.663508771929823</v>
      </c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</row>
    <row r="41" spans="1:252" s="62" customFormat="1" ht="26.25" thickBot="1" x14ac:dyDescent="0.25">
      <c r="A41" s="53" t="s">
        <v>35</v>
      </c>
      <c r="B41" s="54" t="s">
        <v>37</v>
      </c>
      <c r="C41" s="55" t="s">
        <v>30</v>
      </c>
      <c r="D41" s="53" t="s">
        <v>27</v>
      </c>
      <c r="E41" s="80" t="s">
        <v>81</v>
      </c>
      <c r="F41" s="63">
        <v>30133</v>
      </c>
      <c r="G41" s="64"/>
      <c r="H41" s="64"/>
      <c r="I41" s="64"/>
      <c r="J41" s="64"/>
      <c r="K41" s="65"/>
      <c r="L41" s="59">
        <v>4972</v>
      </c>
      <c r="M41" s="60">
        <v>34821</v>
      </c>
      <c r="N41" s="60"/>
      <c r="O41" s="60">
        <v>7533</v>
      </c>
      <c r="P41" s="140">
        <f>M41-(N41+O41)</f>
        <v>27288</v>
      </c>
      <c r="Q41" s="157" t="s">
        <v>87</v>
      </c>
      <c r="R41" s="158" t="s">
        <v>117</v>
      </c>
      <c r="S41" s="145">
        <f>M41/L41</f>
        <v>7.0034191472244567</v>
      </c>
      <c r="T41" s="125">
        <f>P41/L41</f>
        <v>5.4883346741753822</v>
      </c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</row>
    <row r="42" spans="1:252" s="76" customFormat="1" ht="43.5" customHeight="1" thickBot="1" x14ac:dyDescent="0.25">
      <c r="A42" s="66" t="s">
        <v>65</v>
      </c>
      <c r="B42" s="67" t="s">
        <v>25</v>
      </c>
      <c r="C42" s="68" t="s">
        <v>26</v>
      </c>
      <c r="D42" s="66" t="s">
        <v>27</v>
      </c>
      <c r="E42" s="69" t="s">
        <v>81</v>
      </c>
      <c r="F42" s="77">
        <v>63759</v>
      </c>
      <c r="G42" s="78"/>
      <c r="H42" s="78"/>
      <c r="I42" s="78"/>
      <c r="J42" s="78"/>
      <c r="K42" s="79"/>
      <c r="L42" s="73">
        <v>35441</v>
      </c>
      <c r="M42" s="74">
        <v>104864</v>
      </c>
      <c r="N42" s="74"/>
      <c r="O42" s="74">
        <v>16188</v>
      </c>
      <c r="P42" s="139">
        <f t="shared" si="2"/>
        <v>88676</v>
      </c>
      <c r="Q42" s="156" t="s">
        <v>87</v>
      </c>
      <c r="R42" s="155" t="s">
        <v>118</v>
      </c>
      <c r="S42" s="144">
        <f t="shared" si="3"/>
        <v>2.9588329900397845</v>
      </c>
      <c r="T42" s="124">
        <f t="shared" si="4"/>
        <v>2.5020738692474818</v>
      </c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</row>
    <row r="43" spans="1:252" s="92" customFormat="1" ht="15" thickBot="1" x14ac:dyDescent="0.25">
      <c r="A43" s="82" t="s">
        <v>64</v>
      </c>
      <c r="B43" s="83" t="s">
        <v>63</v>
      </c>
      <c r="C43" s="84" t="s">
        <v>52</v>
      </c>
      <c r="D43" s="82" t="s">
        <v>72</v>
      </c>
      <c r="E43" s="85" t="s">
        <v>82</v>
      </c>
      <c r="F43" s="86"/>
      <c r="G43" s="87">
        <v>33200</v>
      </c>
      <c r="H43" s="87"/>
      <c r="I43" s="87"/>
      <c r="J43" s="87"/>
      <c r="K43" s="88"/>
      <c r="L43" s="89">
        <f>G43*0.9</f>
        <v>29880</v>
      </c>
      <c r="M43" s="90">
        <v>0</v>
      </c>
      <c r="N43" s="90"/>
      <c r="O43" s="90">
        <v>0</v>
      </c>
      <c r="P43" s="141">
        <f t="shared" si="2"/>
        <v>0</v>
      </c>
      <c r="Q43" s="163" t="s">
        <v>73</v>
      </c>
      <c r="R43" s="162" t="s">
        <v>71</v>
      </c>
      <c r="S43" s="146">
        <f t="shared" si="3"/>
        <v>0</v>
      </c>
      <c r="T43" s="126">
        <f t="shared" si="4"/>
        <v>0</v>
      </c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</row>
    <row r="44" spans="1:252" s="91" customFormat="1" ht="26.25" thickBot="1" x14ac:dyDescent="0.25">
      <c r="A44" s="82" t="s">
        <v>64</v>
      </c>
      <c r="B44" s="83" t="s">
        <v>30</v>
      </c>
      <c r="C44" s="84" t="s">
        <v>30</v>
      </c>
      <c r="D44" s="82" t="s">
        <v>27</v>
      </c>
      <c r="E44" s="85" t="s">
        <v>85</v>
      </c>
      <c r="F44" s="86">
        <v>27230.63</v>
      </c>
      <c r="G44" s="87"/>
      <c r="H44" s="87"/>
      <c r="I44" s="87"/>
      <c r="J44" s="87"/>
      <c r="K44" s="88"/>
      <c r="L44" s="89">
        <v>4084.59</v>
      </c>
      <c r="M44" s="90">
        <v>122632.68</v>
      </c>
      <c r="N44" s="90"/>
      <c r="O44" s="90">
        <v>6807.66</v>
      </c>
      <c r="P44" s="141">
        <f t="shared" si="2"/>
        <v>115825.01999999999</v>
      </c>
      <c r="Q44" s="163" t="s">
        <v>87</v>
      </c>
      <c r="R44" s="162" t="s">
        <v>119</v>
      </c>
      <c r="S44" s="146">
        <f t="shared" si="3"/>
        <v>30.023253251856364</v>
      </c>
      <c r="T44" s="126">
        <f t="shared" si="4"/>
        <v>28.356584136963559</v>
      </c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</row>
    <row r="45" spans="1:252" s="76" customFormat="1" ht="26.25" thickBot="1" x14ac:dyDescent="0.25">
      <c r="A45" s="66" t="s">
        <v>54</v>
      </c>
      <c r="B45" s="67" t="s">
        <v>30</v>
      </c>
      <c r="C45" s="68" t="s">
        <v>30</v>
      </c>
      <c r="D45" s="66" t="s">
        <v>55</v>
      </c>
      <c r="E45" s="69" t="s">
        <v>82</v>
      </c>
      <c r="F45" s="77">
        <v>18174</v>
      </c>
      <c r="G45" s="78"/>
      <c r="H45" s="78"/>
      <c r="I45" s="78"/>
      <c r="J45" s="78"/>
      <c r="K45" s="79"/>
      <c r="L45" s="73">
        <f>F45*0.15</f>
        <v>2726.1</v>
      </c>
      <c r="M45" s="74">
        <v>400</v>
      </c>
      <c r="N45" s="74"/>
      <c r="O45" s="74"/>
      <c r="P45" s="139">
        <f t="shared" si="2"/>
        <v>400</v>
      </c>
      <c r="Q45" s="154" t="s">
        <v>73</v>
      </c>
      <c r="R45" s="155" t="s">
        <v>120</v>
      </c>
      <c r="S45" s="144">
        <f t="shared" si="3"/>
        <v>0.14672976046366604</v>
      </c>
      <c r="T45" s="124">
        <f t="shared" si="4"/>
        <v>0.14672976046366604</v>
      </c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5"/>
      <c r="HO45" s="75"/>
      <c r="HP45" s="75"/>
      <c r="HQ45" s="75"/>
      <c r="HR45" s="75"/>
      <c r="HS45" s="75"/>
      <c r="HT45" s="75"/>
      <c r="HU45" s="75"/>
      <c r="HV45" s="75"/>
      <c r="HW45" s="75"/>
      <c r="HX45" s="75"/>
      <c r="HY45" s="75"/>
      <c r="HZ45" s="75"/>
      <c r="IA45" s="75"/>
      <c r="IB45" s="75"/>
      <c r="IC45" s="75"/>
      <c r="ID45" s="75"/>
      <c r="IE45" s="75"/>
      <c r="IF45" s="75"/>
      <c r="IG45" s="75"/>
      <c r="IH45" s="75"/>
      <c r="II45" s="75"/>
      <c r="IJ45" s="75"/>
      <c r="IK45" s="75"/>
      <c r="IL45" s="75"/>
      <c r="IM45" s="75"/>
      <c r="IN45" s="75"/>
      <c r="IO45" s="75"/>
      <c r="IP45" s="75"/>
      <c r="IQ45" s="75"/>
      <c r="IR45" s="75"/>
    </row>
    <row r="46" spans="1:252" s="76" customFormat="1" ht="26.25" thickBot="1" x14ac:dyDescent="0.25">
      <c r="A46" s="66" t="s">
        <v>54</v>
      </c>
      <c r="B46" s="67" t="s">
        <v>61</v>
      </c>
      <c r="C46" s="68" t="s">
        <v>26</v>
      </c>
      <c r="D46" s="66" t="s">
        <v>27</v>
      </c>
      <c r="E46" s="69" t="s">
        <v>77</v>
      </c>
      <c r="F46" s="70">
        <v>15972</v>
      </c>
      <c r="G46" s="71"/>
      <c r="H46" s="71"/>
      <c r="I46" s="71"/>
      <c r="J46" s="71"/>
      <c r="K46" s="72"/>
      <c r="L46" s="73">
        <v>1916</v>
      </c>
      <c r="M46" s="74">
        <v>5670</v>
      </c>
      <c r="N46" s="74"/>
      <c r="O46" s="74">
        <f>F46*0.25</f>
        <v>3993</v>
      </c>
      <c r="P46" s="139">
        <f t="shared" si="2"/>
        <v>1677</v>
      </c>
      <c r="Q46" s="154" t="s">
        <v>73</v>
      </c>
      <c r="R46" s="155" t="s">
        <v>121</v>
      </c>
      <c r="S46" s="144">
        <f t="shared" si="3"/>
        <v>2.9592901878914404</v>
      </c>
      <c r="T46" s="124">
        <f t="shared" si="4"/>
        <v>0.87526096033402923</v>
      </c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75"/>
      <c r="HC46" s="75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75"/>
      <c r="HS46" s="75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75"/>
      <c r="II46" s="75"/>
      <c r="IJ46" s="75"/>
      <c r="IK46" s="75"/>
      <c r="IL46" s="75"/>
      <c r="IM46" s="75"/>
      <c r="IN46" s="75"/>
      <c r="IO46" s="75"/>
      <c r="IP46" s="75"/>
      <c r="IQ46" s="75"/>
      <c r="IR46" s="75"/>
    </row>
    <row r="47" spans="1:252" s="76" customFormat="1" ht="26.25" thickBot="1" x14ac:dyDescent="0.25">
      <c r="A47" s="70" t="s">
        <v>54</v>
      </c>
      <c r="B47" s="72" t="s">
        <v>92</v>
      </c>
      <c r="C47" s="97" t="s">
        <v>45</v>
      </c>
      <c r="D47" s="70" t="s">
        <v>27</v>
      </c>
      <c r="E47" s="69" t="s">
        <v>77</v>
      </c>
      <c r="F47" s="77">
        <v>5976</v>
      </c>
      <c r="G47" s="78"/>
      <c r="H47" s="78"/>
      <c r="I47" s="78"/>
      <c r="J47" s="78"/>
      <c r="K47" s="79"/>
      <c r="L47" s="73">
        <v>956</v>
      </c>
      <c r="M47" s="74">
        <v>132</v>
      </c>
      <c r="N47" s="74"/>
      <c r="O47" s="74">
        <v>0</v>
      </c>
      <c r="P47" s="139">
        <f t="shared" si="2"/>
        <v>132</v>
      </c>
      <c r="Q47" s="156" t="s">
        <v>87</v>
      </c>
      <c r="R47" s="155" t="s">
        <v>109</v>
      </c>
      <c r="S47" s="144">
        <f t="shared" si="3"/>
        <v>0.13807531380753138</v>
      </c>
      <c r="T47" s="124">
        <f t="shared" si="4"/>
        <v>0.13807531380753138</v>
      </c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</row>
    <row r="48" spans="1:252" s="76" customFormat="1" ht="26.25" thickBot="1" x14ac:dyDescent="0.25">
      <c r="A48" s="66" t="s">
        <v>54</v>
      </c>
      <c r="B48" s="67" t="s">
        <v>41</v>
      </c>
      <c r="C48" s="68" t="s">
        <v>42</v>
      </c>
      <c r="D48" s="70" t="s">
        <v>27</v>
      </c>
      <c r="E48" s="103" t="s">
        <v>102</v>
      </c>
      <c r="F48" s="77">
        <v>3212</v>
      </c>
      <c r="G48" s="78">
        <v>212</v>
      </c>
      <c r="H48" s="78"/>
      <c r="I48" s="78"/>
      <c r="J48" s="78"/>
      <c r="K48" s="79"/>
      <c r="L48" s="73">
        <v>758</v>
      </c>
      <c r="M48" s="74">
        <v>15000</v>
      </c>
      <c r="N48" s="74"/>
      <c r="O48" s="74">
        <v>640</v>
      </c>
      <c r="P48" s="139">
        <f>M48-(N48+O48)</f>
        <v>14360</v>
      </c>
      <c r="Q48" s="154" t="s">
        <v>87</v>
      </c>
      <c r="R48" s="165" t="s">
        <v>109</v>
      </c>
      <c r="S48" s="144">
        <f>M48/L48</f>
        <v>19.788918205804748</v>
      </c>
      <c r="T48" s="124">
        <f>P48/L48</f>
        <v>18.944591029023748</v>
      </c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</row>
    <row r="49" spans="1:252" s="91" customFormat="1" ht="15" thickBot="1" x14ac:dyDescent="0.25">
      <c r="A49" s="82" t="s">
        <v>0</v>
      </c>
      <c r="B49" s="83" t="s">
        <v>95</v>
      </c>
      <c r="C49" s="84" t="s">
        <v>0</v>
      </c>
      <c r="D49" s="82" t="s">
        <v>27</v>
      </c>
      <c r="E49" s="85" t="s">
        <v>77</v>
      </c>
      <c r="F49" s="86"/>
      <c r="G49" s="87"/>
      <c r="H49" s="87"/>
      <c r="I49" s="87"/>
      <c r="J49" s="87">
        <v>1000</v>
      </c>
      <c r="K49" s="88">
        <v>1000</v>
      </c>
      <c r="L49" s="89">
        <f>J49+K49*2.5</f>
        <v>3500</v>
      </c>
      <c r="M49" s="90"/>
      <c r="N49" s="90"/>
      <c r="O49" s="90"/>
      <c r="P49" s="141">
        <f t="shared" si="2"/>
        <v>0</v>
      </c>
      <c r="Q49" s="163" t="s">
        <v>28</v>
      </c>
      <c r="R49" s="162" t="s">
        <v>71</v>
      </c>
      <c r="S49" s="146">
        <f t="shared" si="3"/>
        <v>0</v>
      </c>
      <c r="T49" s="126">
        <f t="shared" si="4"/>
        <v>0</v>
      </c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</row>
    <row r="50" spans="1:252" s="91" customFormat="1" ht="28.5" x14ac:dyDescent="0.2">
      <c r="A50" s="82" t="s">
        <v>0</v>
      </c>
      <c r="B50" s="95" t="s">
        <v>66</v>
      </c>
      <c r="C50" s="96" t="s">
        <v>0</v>
      </c>
      <c r="D50" s="93" t="s">
        <v>27</v>
      </c>
      <c r="E50" s="85" t="s">
        <v>77</v>
      </c>
      <c r="F50" s="104"/>
      <c r="G50" s="87"/>
      <c r="H50" s="87"/>
      <c r="I50" s="87"/>
      <c r="J50" s="87">
        <v>2380</v>
      </c>
      <c r="K50" s="88">
        <v>3140</v>
      </c>
      <c r="L50" s="89" t="s">
        <v>96</v>
      </c>
      <c r="M50" s="90" t="s">
        <v>96</v>
      </c>
      <c r="N50" s="90"/>
      <c r="O50" s="90">
        <v>0</v>
      </c>
      <c r="P50" s="141" t="s">
        <v>96</v>
      </c>
      <c r="Q50" s="163" t="s">
        <v>87</v>
      </c>
      <c r="R50" s="162" t="s">
        <v>113</v>
      </c>
      <c r="S50" s="147" t="s">
        <v>96</v>
      </c>
      <c r="T50" s="127" t="s">
        <v>96</v>
      </c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</row>
    <row r="51" spans="1:252" s="40" customFormat="1" ht="31.5" customHeight="1" thickBot="1" x14ac:dyDescent="0.25">
      <c r="A51" s="41" t="s">
        <v>38</v>
      </c>
      <c r="B51" s="42" t="s">
        <v>88</v>
      </c>
      <c r="C51" s="33" t="s">
        <v>50</v>
      </c>
      <c r="D51" s="41" t="s">
        <v>62</v>
      </c>
      <c r="E51" s="52" t="s">
        <v>86</v>
      </c>
      <c r="F51" s="49"/>
      <c r="G51" s="102">
        <v>4836</v>
      </c>
      <c r="H51" s="102"/>
      <c r="I51" s="102"/>
      <c r="J51" s="102"/>
      <c r="K51" s="50"/>
      <c r="L51" s="47">
        <f>G51*0.9</f>
        <v>4352.4000000000005</v>
      </c>
      <c r="M51" s="48" t="s">
        <v>124</v>
      </c>
      <c r="N51" s="48"/>
      <c r="O51" s="48" t="s">
        <v>125</v>
      </c>
      <c r="P51" s="48" t="s">
        <v>124</v>
      </c>
      <c r="Q51" s="152" t="s">
        <v>73</v>
      </c>
      <c r="R51" s="151" t="s">
        <v>71</v>
      </c>
      <c r="S51" s="143"/>
      <c r="T51" s="123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</row>
    <row r="52" spans="1:252" s="40" customFormat="1" ht="31.5" customHeight="1" thickBot="1" x14ac:dyDescent="0.25">
      <c r="A52" s="41" t="s">
        <v>38</v>
      </c>
      <c r="B52" s="42" t="s">
        <v>25</v>
      </c>
      <c r="C52" s="33" t="s">
        <v>26</v>
      </c>
      <c r="D52" s="41" t="s">
        <v>27</v>
      </c>
      <c r="E52" s="43" t="s">
        <v>80</v>
      </c>
      <c r="F52" s="44">
        <v>5366</v>
      </c>
      <c r="G52" s="45"/>
      <c r="H52" s="45"/>
      <c r="I52" s="45"/>
      <c r="J52" s="45"/>
      <c r="K52" s="46"/>
      <c r="L52" s="47">
        <v>885</v>
      </c>
      <c r="M52" s="48">
        <v>7383</v>
      </c>
      <c r="N52" s="48"/>
      <c r="O52" s="48">
        <v>1342</v>
      </c>
      <c r="P52" s="138">
        <f t="shared" si="2"/>
        <v>6041</v>
      </c>
      <c r="Q52" s="152" t="s">
        <v>87</v>
      </c>
      <c r="R52" s="153" t="s">
        <v>122</v>
      </c>
      <c r="S52" s="143">
        <f t="shared" si="3"/>
        <v>8.3423728813559315</v>
      </c>
      <c r="T52" s="123">
        <f t="shared" si="4"/>
        <v>6.825988700564972</v>
      </c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</row>
    <row r="53" spans="1:252" s="40" customFormat="1" ht="33.75" customHeight="1" thickBot="1" x14ac:dyDescent="0.25">
      <c r="A53" s="41" t="s">
        <v>38</v>
      </c>
      <c r="B53" s="42" t="s">
        <v>29</v>
      </c>
      <c r="C53" s="33" t="s">
        <v>30</v>
      </c>
      <c r="D53" s="41" t="s">
        <v>27</v>
      </c>
      <c r="E53" s="43" t="s">
        <v>80</v>
      </c>
      <c r="F53" s="44">
        <v>41874</v>
      </c>
      <c r="G53" s="45"/>
      <c r="H53" s="45"/>
      <c r="I53" s="45"/>
      <c r="J53" s="45"/>
      <c r="K53" s="46"/>
      <c r="L53" s="47">
        <v>6909</v>
      </c>
      <c r="M53" s="48">
        <v>92453</v>
      </c>
      <c r="N53" s="48"/>
      <c r="O53" s="48">
        <v>10469</v>
      </c>
      <c r="P53" s="138">
        <f t="shared" si="2"/>
        <v>81984</v>
      </c>
      <c r="Q53" s="152" t="s">
        <v>87</v>
      </c>
      <c r="R53" s="153" t="s">
        <v>122</v>
      </c>
      <c r="S53" s="143">
        <f t="shared" si="3"/>
        <v>13.381531335938631</v>
      </c>
      <c r="T53" s="123">
        <f t="shared" si="4"/>
        <v>11.866261398176292</v>
      </c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</row>
    <row r="54" spans="1:252" s="40" customFormat="1" ht="29.25" customHeight="1" x14ac:dyDescent="0.2">
      <c r="A54" s="41" t="s">
        <v>38</v>
      </c>
      <c r="B54" s="42" t="s">
        <v>39</v>
      </c>
      <c r="C54" s="33" t="s">
        <v>30</v>
      </c>
      <c r="D54" s="41" t="s">
        <v>27</v>
      </c>
      <c r="E54" s="43" t="s">
        <v>81</v>
      </c>
      <c r="F54" s="44">
        <v>27242</v>
      </c>
      <c r="G54" s="45"/>
      <c r="H54" s="45"/>
      <c r="I54" s="45"/>
      <c r="J54" s="45"/>
      <c r="K54" s="46"/>
      <c r="L54" s="47">
        <v>4495</v>
      </c>
      <c r="M54" s="48">
        <v>66347</v>
      </c>
      <c r="N54" s="48"/>
      <c r="O54" s="48">
        <v>6811</v>
      </c>
      <c r="P54" s="138">
        <f t="shared" si="2"/>
        <v>59536</v>
      </c>
      <c r="Q54" s="152" t="s">
        <v>87</v>
      </c>
      <c r="R54" s="153" t="s">
        <v>122</v>
      </c>
      <c r="S54" s="143">
        <f t="shared" si="3"/>
        <v>14.760177975528364</v>
      </c>
      <c r="T54" s="123">
        <f t="shared" si="4"/>
        <v>13.244938820912125</v>
      </c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</row>
    <row r="55" spans="1:252" s="40" customFormat="1" ht="31.5" customHeight="1" thickBot="1" x14ac:dyDescent="0.25">
      <c r="A55" s="128" t="s">
        <v>38</v>
      </c>
      <c r="B55" s="129" t="s">
        <v>93</v>
      </c>
      <c r="C55" s="130" t="s">
        <v>45</v>
      </c>
      <c r="D55" s="128" t="s">
        <v>27</v>
      </c>
      <c r="E55" s="131" t="s">
        <v>81</v>
      </c>
      <c r="F55" s="132"/>
      <c r="G55" s="133">
        <v>454</v>
      </c>
      <c r="H55" s="133"/>
      <c r="I55" s="133"/>
      <c r="J55" s="133"/>
      <c r="K55" s="134"/>
      <c r="L55" s="135">
        <v>522</v>
      </c>
      <c r="M55" s="136">
        <v>370</v>
      </c>
      <c r="N55" s="136"/>
      <c r="O55" s="136">
        <v>370</v>
      </c>
      <c r="P55" s="142">
        <f t="shared" si="2"/>
        <v>0</v>
      </c>
      <c r="Q55" s="166" t="s">
        <v>28</v>
      </c>
      <c r="R55" s="167" t="s">
        <v>109</v>
      </c>
      <c r="S55" s="148">
        <f t="shared" si="3"/>
        <v>0.70881226053639845</v>
      </c>
      <c r="T55" s="137">
        <f t="shared" si="4"/>
        <v>0</v>
      </c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108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</row>
    <row r="56" spans="1:252" ht="43.5" thickBot="1" x14ac:dyDescent="0.25">
      <c r="A56" s="11" t="s">
        <v>67</v>
      </c>
      <c r="B56" s="12"/>
      <c r="C56" s="109"/>
      <c r="D56" s="13"/>
      <c r="E56" s="14"/>
      <c r="F56" s="110"/>
      <c r="G56" s="111"/>
      <c r="H56" s="111"/>
      <c r="I56" s="111"/>
      <c r="J56" s="111"/>
      <c r="K56" s="112"/>
      <c r="L56" s="113"/>
      <c r="M56" s="114"/>
      <c r="N56" s="114"/>
      <c r="O56" s="114"/>
      <c r="P56" s="191"/>
      <c r="Q56" s="193"/>
      <c r="R56" s="194" t="s">
        <v>123</v>
      </c>
      <c r="S56" s="195"/>
      <c r="T56" s="22"/>
    </row>
    <row r="57" spans="1:252" ht="45.75" thickBot="1" x14ac:dyDescent="0.3">
      <c r="A57" s="23"/>
      <c r="B57" s="15"/>
      <c r="C57" s="16"/>
      <c r="D57" s="17"/>
      <c r="E57" s="18" t="s">
        <v>68</v>
      </c>
      <c r="F57" s="24">
        <f>SUM(F7:F56)</f>
        <v>1205220.5899999999</v>
      </c>
      <c r="G57" s="24">
        <f>SUM(G7:G56)</f>
        <v>64965</v>
      </c>
      <c r="H57" s="24">
        <f>SUM(H7:H56)</f>
        <v>0</v>
      </c>
      <c r="I57" s="24">
        <f>SUM(I7:I56)</f>
        <v>0</v>
      </c>
      <c r="J57" s="24">
        <f>SUM(J7:J56)</f>
        <v>3380</v>
      </c>
      <c r="K57" s="24">
        <f>SUM(K7:K56)</f>
        <v>4140</v>
      </c>
      <c r="L57" s="25">
        <f>SUM(L7:L56)</f>
        <v>284849.23</v>
      </c>
      <c r="M57" s="25">
        <f>SUM(M7:M56)</f>
        <v>1611727.3599999999</v>
      </c>
      <c r="N57" s="99" t="s">
        <v>105</v>
      </c>
      <c r="O57" s="25">
        <f>SUM(O7:O56)</f>
        <v>355719.16</v>
      </c>
      <c r="P57" s="192">
        <f>SUM(P7:P56)</f>
        <v>1256008.2</v>
      </c>
      <c r="Q57" s="196"/>
      <c r="R57" s="197"/>
      <c r="S57" s="198"/>
      <c r="T57" s="27"/>
    </row>
    <row r="58" spans="1:252" ht="34.5" customHeight="1" thickBot="1" x14ac:dyDescent="0.3">
      <c r="A58" s="178" t="s">
        <v>69</v>
      </c>
      <c r="B58" s="179"/>
      <c r="C58" s="180"/>
      <c r="D58" s="100">
        <f>SUM(F58:K58)</f>
        <v>11603.29265308</v>
      </c>
      <c r="E58" s="28"/>
      <c r="F58" s="29">
        <f>F57*0.003412</f>
        <v>4112.2126530799997</v>
      </c>
      <c r="G58" s="29">
        <f>G57*0.1</f>
        <v>6496.5</v>
      </c>
      <c r="H58" s="29">
        <f>H57*0.139</f>
        <v>0</v>
      </c>
      <c r="I58" s="29">
        <f>I57*0.091</f>
        <v>0</v>
      </c>
      <c r="J58" s="29">
        <f>J57*0.124</f>
        <v>419.12</v>
      </c>
      <c r="K58" s="30">
        <f>K57*0.139</f>
        <v>575.46</v>
      </c>
      <c r="L58" s="31"/>
      <c r="M58" s="32"/>
      <c r="N58" s="32"/>
      <c r="O58" s="32"/>
      <c r="P58" s="32"/>
      <c r="Q58" s="19"/>
      <c r="R58" s="26"/>
      <c r="S58" s="199"/>
      <c r="T58" s="200"/>
    </row>
    <row r="59" spans="1:252" ht="15" customHeight="1" thickBo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8"/>
      <c r="M59" s="8"/>
      <c r="N59" s="8"/>
      <c r="O59" s="8"/>
      <c r="P59" s="8"/>
      <c r="Q59" s="9"/>
      <c r="R59" s="8"/>
      <c r="S59" s="201"/>
      <c r="T59" s="202"/>
    </row>
  </sheetData>
  <sortState ref="A7:IR14">
    <sortCondition ref="E7:E14"/>
  </sortState>
  <mergeCells count="12">
    <mergeCell ref="A3:C3"/>
    <mergeCell ref="A4:C4"/>
    <mergeCell ref="D4:J4"/>
    <mergeCell ref="A5:C5"/>
    <mergeCell ref="D5:E5"/>
    <mergeCell ref="F5:K5"/>
    <mergeCell ref="S5:T5"/>
    <mergeCell ref="R4:S4"/>
    <mergeCell ref="L5:P5"/>
    <mergeCell ref="Q5:R5"/>
    <mergeCell ref="A58:C58"/>
    <mergeCell ref="S58:T59"/>
  </mergeCells>
  <pageMargins left="0" right="0" top="0.25" bottom="0" header="0.3" footer="0.3"/>
  <pageSetup paperSize="3" scale="10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Teferra, Axum</dc:creator>
  <cp:lastModifiedBy>Teferra, Axum</cp:lastModifiedBy>
  <cp:lastPrinted>2016-11-04T13:51:03Z</cp:lastPrinted>
  <dcterms:created xsi:type="dcterms:W3CDTF">2016-10-31T12:36:44Z</dcterms:created>
  <dcterms:modified xsi:type="dcterms:W3CDTF">2016-11-04T17:37:37Z</dcterms:modified>
</cp:coreProperties>
</file>